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15" windowHeight="7860" tabRatio="733"/>
  </bookViews>
  <sheets>
    <sheet name="西林人工保洁道路" sheetId="11" r:id="rId1"/>
    <sheet name="西林机械化作业道路" sheetId="13" r:id="rId2"/>
    <sheet name="西林街道清运" sheetId="16" r:id="rId3"/>
    <sheet name="西林公厕" sheetId="4" r:id="rId4"/>
  </sheets>
  <definedNames>
    <definedName name="_xlnm._FilterDatabase" localSheetId="0" hidden="1">西林人工保洁道路!$A$4:$AB$47</definedName>
    <definedName name="_xlnm._FilterDatabase" localSheetId="1" hidden="1">西林机械化作业道路!$A$4:$P$45</definedName>
    <definedName name="_xlnm._FilterDatabase" localSheetId="2" hidden="1">西林街道清运!$A$3:$K$22</definedName>
    <definedName name="_xlnm._FilterDatabase" localSheetId="3" hidden="1">西林公厕!$A$5:$AN$29</definedName>
    <definedName name="_xlnm.Print_Area" localSheetId="3">西林公厕!$A$1:$AN$9</definedName>
    <definedName name="_xlnm.Print_Titles" localSheetId="3">西林公厕!$1:$5</definedName>
    <definedName name="_xlnm.Print_Area" localSheetId="0">西林人工保洁道路!$A$1:$AA$47</definedName>
    <definedName name="_xlnm.Print_Titles" localSheetId="0">西林人工保洁道路!$A$1:$ID$4</definedName>
    <definedName name="_xlnm.Print_Area" localSheetId="1">西林机械化作业道路!$A$1:$P$45</definedName>
    <definedName name="_xlnm.Print_Titles" localSheetId="1">西林机械化作业道路!$A$1:$IO$4</definedName>
    <definedName name="_xlnm.Print_Area" localSheetId="2">西林街道清运!$A$1:$K$22</definedName>
    <definedName name="_xlnm.Print_Titles" localSheetId="2">西林街道清运!$1:$3</definedName>
  </definedNames>
  <calcPr calcId="144525"/>
</workbook>
</file>

<file path=xl/comments1.xml><?xml version="1.0" encoding="utf-8"?>
<comments xmlns="http://schemas.openxmlformats.org/spreadsheetml/2006/main">
  <authors>
    <author>Administrator</author>
  </authors>
  <commentList>
    <comment ref="H16" authorId="0">
      <text>
        <r>
          <rPr>
            <sz val="16"/>
            <rFont val="宋体"/>
            <charset val="134"/>
          </rPr>
          <t>原24*2</t>
        </r>
      </text>
    </comment>
  </commentList>
</comments>
</file>

<file path=xl/sharedStrings.xml><?xml version="1.0" encoding="utf-8"?>
<sst xmlns="http://schemas.openxmlformats.org/spreadsheetml/2006/main" count="543" uniqueCount="243">
  <si>
    <t>常州市中心城区道路环卫清扫保洁服务项目道路人工作业量清单</t>
  </si>
  <si>
    <t>2021.11.8</t>
  </si>
  <si>
    <t>序号</t>
  </si>
  <si>
    <t>道路名称</t>
  </si>
  <si>
    <t>道路             等级</t>
  </si>
  <si>
    <t>作 业时 间</t>
  </si>
  <si>
    <t xml:space="preserve">道 路   属 性 </t>
  </si>
  <si>
    <t>双  桶 果壳箱（只）</t>
  </si>
  <si>
    <r>
      <rPr>
        <b/>
        <sz val="18"/>
        <color theme="1"/>
        <rFont val="宋体"/>
        <charset val="134"/>
      </rPr>
      <t>道路</t>
    </r>
    <r>
      <rPr>
        <b/>
        <sz val="18"/>
        <color theme="1"/>
        <rFont val="Times New Roman"/>
        <charset val="0"/>
      </rPr>
      <t xml:space="preserve">       </t>
    </r>
    <r>
      <rPr>
        <b/>
        <sz val="18"/>
        <color theme="1"/>
        <rFont val="宋体"/>
        <charset val="134"/>
      </rPr>
      <t>长度（</t>
    </r>
    <r>
      <rPr>
        <b/>
        <sz val="18"/>
        <color theme="1"/>
        <rFont val="Times New Roman"/>
        <charset val="0"/>
      </rPr>
      <t>m</t>
    </r>
    <r>
      <rPr>
        <b/>
        <sz val="18"/>
        <color theme="1"/>
        <rFont val="宋体"/>
        <charset val="134"/>
      </rPr>
      <t>）</t>
    </r>
  </si>
  <si>
    <t>道路状况（M）</t>
  </si>
  <si>
    <r>
      <rPr>
        <b/>
        <sz val="18"/>
        <color theme="1"/>
        <rFont val="宋体"/>
        <charset val="134"/>
      </rPr>
      <t>道路面积（</t>
    </r>
    <r>
      <rPr>
        <b/>
        <sz val="18"/>
        <color theme="1"/>
        <rFont val="Times New Roman"/>
        <charset val="0"/>
      </rPr>
      <t>m</t>
    </r>
    <r>
      <rPr>
        <b/>
        <vertAlign val="superscript"/>
        <sz val="18"/>
        <color theme="1"/>
        <rFont val="Times New Roman"/>
        <charset val="0"/>
      </rPr>
      <t>2</t>
    </r>
    <r>
      <rPr>
        <b/>
        <sz val="18"/>
        <color theme="1"/>
        <rFont val="宋体"/>
        <charset val="134"/>
      </rPr>
      <t>）</t>
    </r>
  </si>
  <si>
    <r>
      <rPr>
        <b/>
        <sz val="18"/>
        <color theme="1"/>
        <rFont val="宋体"/>
        <charset val="134"/>
      </rPr>
      <t>清扫面积（</t>
    </r>
    <r>
      <rPr>
        <b/>
        <sz val="18"/>
        <color theme="1"/>
        <rFont val="Times New Roman"/>
        <charset val="0"/>
      </rPr>
      <t>m</t>
    </r>
    <r>
      <rPr>
        <b/>
        <vertAlign val="superscript"/>
        <sz val="18"/>
        <color theme="1"/>
        <rFont val="Times New Roman"/>
        <charset val="0"/>
      </rPr>
      <t>2</t>
    </r>
    <r>
      <rPr>
        <b/>
        <sz val="18"/>
        <color theme="1"/>
        <rFont val="宋体"/>
        <charset val="134"/>
      </rPr>
      <t>）</t>
    </r>
  </si>
  <si>
    <t>起  讫  点</t>
  </si>
  <si>
    <t>机动车   道  宽</t>
  </si>
  <si>
    <t>非机动 车道宽</t>
  </si>
  <si>
    <t>人 行   道 宽</t>
  </si>
  <si>
    <t>车道绿        化带宽</t>
  </si>
  <si>
    <t>人行绿 化道宽</t>
  </si>
  <si>
    <t>机  动     车  道</t>
  </si>
  <si>
    <t>非机动       车  道</t>
  </si>
  <si>
    <t>人行道</t>
  </si>
  <si>
    <t>门前三      包面积</t>
  </si>
  <si>
    <t>车  道   绿化带</t>
  </si>
  <si>
    <t>人行道　   绿化带</t>
  </si>
  <si>
    <t>小 计</t>
  </si>
  <si>
    <t>机  动    车  道</t>
  </si>
  <si>
    <t>非机动  车  道</t>
  </si>
  <si>
    <t>门前三  包面积</t>
  </si>
  <si>
    <t>车  道　　绿化带</t>
  </si>
  <si>
    <r>
      <rPr>
        <b/>
        <sz val="18"/>
        <color theme="1"/>
        <rFont val="宋体"/>
        <charset val="134"/>
      </rPr>
      <t>人行道</t>
    </r>
    <r>
      <rPr>
        <b/>
        <sz val="18"/>
        <color theme="1"/>
        <rFont val="Times New Roman"/>
        <charset val="0"/>
      </rPr>
      <t xml:space="preserve">  </t>
    </r>
    <r>
      <rPr>
        <b/>
        <sz val="18"/>
        <color theme="1"/>
        <rFont val="宋体"/>
        <charset val="134"/>
      </rPr>
      <t>　绿化带</t>
    </r>
  </si>
  <si>
    <t>小  计</t>
  </si>
  <si>
    <t>西林街道标段（事权下放）</t>
  </si>
  <si>
    <t>紫荆西路2★</t>
  </si>
  <si>
    <t>二级</t>
  </si>
  <si>
    <t>主干道</t>
  </si>
  <si>
    <t>1.9*2</t>
  </si>
  <si>
    <t>1.5*2</t>
  </si>
  <si>
    <t>龙江路——船舫北路</t>
  </si>
  <si>
    <t>船舫北路★</t>
  </si>
  <si>
    <t>2.8*2</t>
  </si>
  <si>
    <t>1.8*2</t>
  </si>
  <si>
    <t>紫荆西路——清潭西路</t>
  </si>
  <si>
    <t>紫荆西路★</t>
  </si>
  <si>
    <t>1.8（北），1.5（南）</t>
  </si>
  <si>
    <t>船舫北路——车厂路</t>
  </si>
  <si>
    <t>怀德南路★</t>
  </si>
  <si>
    <t>13*2</t>
  </si>
  <si>
    <t>4.3*2</t>
  </si>
  <si>
    <t>常金大桥——龙江路</t>
  </si>
  <si>
    <t>常金大桥★</t>
  </si>
  <si>
    <t>11*2</t>
  </si>
  <si>
    <t>4.5*2</t>
  </si>
  <si>
    <t>常金大桥</t>
  </si>
  <si>
    <t>邹傅路★</t>
  </si>
  <si>
    <t>3.4*2</t>
  </si>
  <si>
    <t>3.5(西），3.8(东）</t>
  </si>
  <si>
    <t>怀德南路——西林家园底</t>
  </si>
  <si>
    <t>梅庄路东段★</t>
  </si>
  <si>
    <t>3.6*2</t>
  </si>
  <si>
    <t>3.8*2</t>
  </si>
  <si>
    <t>龙江南路——邹傅路</t>
  </si>
  <si>
    <t>梅庄路西段★</t>
  </si>
  <si>
    <t>中吴大道——邹傅路</t>
  </si>
  <si>
    <t>华林路1★</t>
  </si>
  <si>
    <t>2.4(北），4.2(南）</t>
  </si>
  <si>
    <t>3*2</t>
  </si>
  <si>
    <t>邹傅路——西林路</t>
  </si>
  <si>
    <t>华林路2★</t>
  </si>
  <si>
    <t>21（西）     9.2（东）</t>
  </si>
  <si>
    <t>3.5*2，2.4*2</t>
  </si>
  <si>
    <t>龙江南路★</t>
  </si>
  <si>
    <t>12*4</t>
  </si>
  <si>
    <t>3.2*2</t>
  </si>
  <si>
    <t>怀德南路——钟楼大桥</t>
  </si>
  <si>
    <t>钟楼大桥★</t>
  </si>
  <si>
    <t>3.6*4</t>
  </si>
  <si>
    <t>钟楼大桥</t>
  </si>
  <si>
    <t>钟楼大桥东侧</t>
  </si>
  <si>
    <t>三级</t>
  </si>
  <si>
    <t>西林朱夏墅龙江路口(桥北)——312国道(桥南)</t>
  </si>
  <si>
    <t>钟楼大桥步行桥</t>
  </si>
  <si>
    <t>钟楼大桥两边步行桥</t>
  </si>
  <si>
    <t>钟楼大桥匝道</t>
  </si>
  <si>
    <t>7         15</t>
  </si>
  <si>
    <t>钟楼大桥旁匝道</t>
  </si>
  <si>
    <t>梅林路★</t>
  </si>
  <si>
    <t>2.5*2</t>
  </si>
  <si>
    <t>梅庄路——华林路</t>
  </si>
  <si>
    <t>中吴大道西段★</t>
  </si>
  <si>
    <t>16*2</t>
  </si>
  <si>
    <t>2.4(西），3(东）</t>
  </si>
  <si>
    <t>怀德南路——龙江高架</t>
  </si>
  <si>
    <t>白杨路2★</t>
  </si>
  <si>
    <t>3.1*2</t>
  </si>
  <si>
    <t>玉龙路——玫瑰路</t>
  </si>
  <si>
    <t>华兴路★</t>
  </si>
  <si>
    <t>4*2</t>
  </si>
  <si>
    <t>玫瑰路★</t>
  </si>
  <si>
    <t>怀德南路——白杨路</t>
  </si>
  <si>
    <t>童子河南路★</t>
  </si>
  <si>
    <t>一级</t>
  </si>
  <si>
    <t>2.4*2</t>
  </si>
  <si>
    <t>龙江路——白云南路</t>
  </si>
  <si>
    <t>船舫南路★</t>
  </si>
  <si>
    <t>2*2</t>
  </si>
  <si>
    <t>中吴大道——童子河南路</t>
  </si>
  <si>
    <t>陈渡南路★</t>
  </si>
  <si>
    <t>2.3*2</t>
  </si>
  <si>
    <t>中田路★</t>
  </si>
  <si>
    <t>1.8(北），2.7(南）</t>
  </si>
  <si>
    <t>船舫南路——皇粮浜东岸</t>
  </si>
  <si>
    <t>西林路★</t>
  </si>
  <si>
    <t>中吴大道—西林路56号</t>
  </si>
  <si>
    <t>白云南路—南运河西</t>
  </si>
  <si>
    <t>月季路★</t>
  </si>
  <si>
    <t>松涛路—怀德南路</t>
  </si>
  <si>
    <t>松涛路★</t>
  </si>
  <si>
    <t>月季路—龙江路</t>
  </si>
  <si>
    <t>河滨路★</t>
  </si>
  <si>
    <t>小   计</t>
  </si>
  <si>
    <t>西林街道标段（街道上报）</t>
  </si>
  <si>
    <t>钟楼大桥南</t>
  </si>
  <si>
    <t>次干道</t>
  </si>
  <si>
    <t>2.7*2</t>
  </si>
  <si>
    <t>怀德路——中吴大道（北）</t>
  </si>
  <si>
    <t>西横林路★</t>
  </si>
  <si>
    <t>富林路★</t>
  </si>
  <si>
    <t>邹傅路——西林工业园</t>
  </si>
  <si>
    <t>船舫北路2★</t>
  </si>
  <si>
    <t>紫荆西路——中吴大道</t>
  </si>
  <si>
    <t>船舫南路2★</t>
  </si>
  <si>
    <t>童子河南路——河滨东路</t>
  </si>
  <si>
    <t>陈渡南路2★</t>
  </si>
  <si>
    <t>7.2*2</t>
  </si>
  <si>
    <t>童子河南路——南侧围墙</t>
  </si>
  <si>
    <t>朱夏墅路★</t>
  </si>
  <si>
    <t>2.2*2</t>
  </si>
  <si>
    <t>1.6*2</t>
  </si>
  <si>
    <t>龙江路——陈渡南路2西侧围墙</t>
  </si>
  <si>
    <t>则仁路★</t>
  </si>
  <si>
    <t>17           20.9</t>
  </si>
  <si>
    <t>合    计</t>
  </si>
  <si>
    <t>常州市中心城区道路环卫清扫保洁服务项目机械化作业量清单</t>
  </si>
  <si>
    <t>道路          等级</t>
  </si>
  <si>
    <t>作  业   时  间</t>
  </si>
  <si>
    <r>
      <rPr>
        <b/>
        <sz val="18"/>
        <color theme="1"/>
        <rFont val="宋体"/>
        <charset val="134"/>
      </rPr>
      <t>道路长</t>
    </r>
    <r>
      <rPr>
        <b/>
        <sz val="18"/>
        <color theme="1"/>
        <rFont val="Times New Roman"/>
        <charset val="0"/>
      </rPr>
      <t xml:space="preserve">       </t>
    </r>
    <r>
      <rPr>
        <b/>
        <sz val="18"/>
        <color theme="1"/>
        <rFont val="宋体"/>
        <charset val="134"/>
      </rPr>
      <t>度（</t>
    </r>
    <r>
      <rPr>
        <b/>
        <sz val="18"/>
        <color theme="1"/>
        <rFont val="Times New Roman"/>
        <charset val="0"/>
      </rPr>
      <t>m</t>
    </r>
    <r>
      <rPr>
        <b/>
        <sz val="18"/>
        <color theme="1"/>
        <rFont val="宋体"/>
        <charset val="134"/>
      </rPr>
      <t>）</t>
    </r>
  </si>
  <si>
    <t>冲洗边数</t>
  </si>
  <si>
    <t>洒水边数</t>
  </si>
  <si>
    <t>清洗边数</t>
  </si>
  <si>
    <t>冲洗频次</t>
  </si>
  <si>
    <t>洒水频次</t>
  </si>
  <si>
    <t>清洗     频次</t>
  </si>
  <si>
    <t>冲洗       里程</t>
  </si>
  <si>
    <t>洒水      里程</t>
  </si>
  <si>
    <t>清洗      里程</t>
  </si>
  <si>
    <t>玉龙路——月季路</t>
  </si>
  <si>
    <t>道路小计</t>
  </si>
  <si>
    <t>小计（公里/天）</t>
  </si>
  <si>
    <t>合计（公里/天）</t>
  </si>
  <si>
    <t>常州市中心城区道路环卫清扫保洁服务项目垃圾收集作业量清单</t>
  </si>
  <si>
    <t>清运地点</t>
  </si>
  <si>
    <t>转运站</t>
  </si>
  <si>
    <t>垃圾类型、系数</t>
  </si>
  <si>
    <t>运距   长度</t>
  </si>
  <si>
    <r>
      <rPr>
        <b/>
        <sz val="22"/>
        <color theme="1"/>
        <rFont val="宋体"/>
        <charset val="134"/>
      </rPr>
      <t>垃圾</t>
    </r>
    <r>
      <rPr>
        <b/>
        <sz val="22"/>
        <color theme="1"/>
        <rFont val="Times New Roman"/>
        <charset val="134"/>
      </rPr>
      <t xml:space="preserve"> </t>
    </r>
    <r>
      <rPr>
        <b/>
        <sz val="22"/>
        <color theme="1"/>
        <rFont val="宋体"/>
        <charset val="134"/>
      </rPr>
      <t>产量</t>
    </r>
    <r>
      <rPr>
        <b/>
        <sz val="22"/>
        <color theme="1"/>
        <rFont val="Times New Roman"/>
        <charset val="134"/>
      </rPr>
      <t xml:space="preserve"> </t>
    </r>
    <r>
      <rPr>
        <b/>
        <sz val="22"/>
        <color theme="1"/>
        <rFont val="宋体"/>
        <charset val="134"/>
      </rPr>
      <t>系数</t>
    </r>
  </si>
  <si>
    <t>包</t>
  </si>
  <si>
    <t>摊</t>
  </si>
  <si>
    <t>箱</t>
  </si>
  <si>
    <t>道</t>
  </si>
  <si>
    <t>桶</t>
  </si>
  <si>
    <t>房</t>
  </si>
  <si>
    <t>富林路嘉恒橡胶东</t>
  </si>
  <si>
    <t>西林</t>
  </si>
  <si>
    <t>√</t>
  </si>
  <si>
    <t>邹傅路张家桥北</t>
  </si>
  <si>
    <t>西横林127号南</t>
  </si>
  <si>
    <t>西林小商品市场</t>
  </si>
  <si>
    <t>西林文化站西</t>
  </si>
  <si>
    <t>西林路南端三八河边</t>
  </si>
  <si>
    <t>华林菜市场</t>
  </si>
  <si>
    <t>公安局办案中心</t>
  </si>
  <si>
    <t>西林路凌家富林桥边</t>
  </si>
  <si>
    <t>西林路</t>
  </si>
  <si>
    <t>2.62-1.5</t>
  </si>
  <si>
    <t>西横林路</t>
  </si>
  <si>
    <t>全城</t>
  </si>
  <si>
    <t>2.7-1</t>
  </si>
  <si>
    <t xml:space="preserve"> 怀德南路东岱别墅区路口</t>
  </si>
  <si>
    <t>怀德南路王家燎原东村口</t>
  </si>
  <si>
    <t>怀德南路王家燎原西村口</t>
  </si>
  <si>
    <t>茶花路东侧王家公交站边</t>
  </si>
  <si>
    <r>
      <rPr>
        <b/>
        <sz val="22"/>
        <color theme="1"/>
        <rFont val="宋体"/>
        <charset val="134"/>
      </rPr>
      <t>小</t>
    </r>
    <r>
      <rPr>
        <b/>
        <sz val="22"/>
        <color theme="1"/>
        <rFont val="Times New Roman"/>
        <charset val="134"/>
      </rPr>
      <t xml:space="preserve">          </t>
    </r>
    <r>
      <rPr>
        <b/>
        <sz val="22"/>
        <color theme="1"/>
        <rFont val="宋体"/>
        <charset val="134"/>
      </rPr>
      <t>计</t>
    </r>
  </si>
  <si>
    <t>常州市中心城区道路环卫清扫保洁服务项目公厕作业量清单</t>
  </si>
  <si>
    <t>厕所  编号</t>
  </si>
  <si>
    <t>水表户号</t>
  </si>
  <si>
    <t>核定后月用水指标</t>
  </si>
  <si>
    <t>电表户号</t>
  </si>
  <si>
    <t>核定后月   用电指标</t>
  </si>
  <si>
    <t>公厕    类别</t>
  </si>
  <si>
    <t>公厕等级</t>
  </si>
  <si>
    <t>结   构</t>
  </si>
  <si>
    <t>化 粪 池</t>
  </si>
  <si>
    <t>排污接管情况</t>
  </si>
  <si>
    <t>座落位置</t>
  </si>
  <si>
    <t>建  造       年  月</t>
  </si>
  <si>
    <r>
      <rPr>
        <b/>
        <sz val="14"/>
        <color theme="1"/>
        <rFont val="宋体"/>
        <charset val="134"/>
      </rPr>
      <t>管  理   室(M</t>
    </r>
    <r>
      <rPr>
        <b/>
        <vertAlign val="superscript"/>
        <sz val="14"/>
        <color theme="1"/>
        <rFont val="宋体"/>
        <charset val="134"/>
      </rPr>
      <t>2</t>
    </r>
    <r>
      <rPr>
        <b/>
        <sz val="14"/>
        <color theme="1"/>
        <rFont val="宋体"/>
        <charset val="134"/>
      </rPr>
      <t>)</t>
    </r>
  </si>
  <si>
    <r>
      <rPr>
        <b/>
        <sz val="14"/>
        <color theme="1"/>
        <rFont val="宋体"/>
        <charset val="134"/>
      </rPr>
      <t>工  具  间(M</t>
    </r>
    <r>
      <rPr>
        <b/>
        <vertAlign val="superscript"/>
        <sz val="14"/>
        <color theme="1"/>
        <rFont val="宋体"/>
        <charset val="134"/>
      </rPr>
      <t>2</t>
    </r>
    <r>
      <rPr>
        <b/>
        <sz val="14"/>
        <color theme="1"/>
        <rFont val="宋体"/>
        <charset val="134"/>
      </rPr>
      <t>)</t>
    </r>
  </si>
  <si>
    <r>
      <rPr>
        <b/>
        <sz val="14"/>
        <color theme="1"/>
        <rFont val="宋体"/>
        <charset val="134"/>
      </rPr>
      <t>建筑面积(M</t>
    </r>
    <r>
      <rPr>
        <b/>
        <vertAlign val="superscript"/>
        <sz val="14"/>
        <color theme="1"/>
        <rFont val="宋体"/>
        <charset val="134"/>
      </rPr>
      <t>2</t>
    </r>
    <r>
      <rPr>
        <b/>
        <sz val="14"/>
        <color theme="1"/>
        <rFont val="宋体"/>
        <charset val="134"/>
      </rPr>
      <t>)</t>
    </r>
  </si>
  <si>
    <t>槽式(个)</t>
  </si>
  <si>
    <t>蹲便器(个)</t>
  </si>
  <si>
    <t>座便器(个)</t>
  </si>
  <si>
    <t>小便斗(个)</t>
  </si>
  <si>
    <t>小  便  槽  (M)</t>
  </si>
  <si>
    <t>台  盆(个)</t>
  </si>
  <si>
    <t>拖  把  池(个)</t>
  </si>
  <si>
    <t>倒  粪  口(个)</t>
  </si>
  <si>
    <t>烘  手  器(个)</t>
  </si>
  <si>
    <t>母  婴  室</t>
  </si>
  <si>
    <t>冲水方式</t>
  </si>
  <si>
    <t>照     明  (盏)</t>
  </si>
  <si>
    <t>电   扇  (个)</t>
  </si>
  <si>
    <t>排风   扇  (个)</t>
  </si>
  <si>
    <t>管 理   情 况</t>
  </si>
  <si>
    <t>男</t>
  </si>
  <si>
    <t>女</t>
  </si>
  <si>
    <t>合计</t>
  </si>
  <si>
    <t>残  疾  人</t>
  </si>
  <si>
    <t>高位水箱</t>
  </si>
  <si>
    <t>闸阀（只）</t>
  </si>
  <si>
    <t>自冲（只）</t>
  </si>
  <si>
    <t>手拉（只）</t>
  </si>
  <si>
    <t>7065006804</t>
  </si>
  <si>
    <t>3600845629</t>
  </si>
  <si>
    <t>水</t>
  </si>
  <si>
    <t>二类</t>
  </si>
  <si>
    <t>砖混</t>
  </si>
  <si>
    <t>有</t>
  </si>
  <si>
    <t>龙江路怀德南路交叉口</t>
  </si>
  <si>
    <t>专人保洁（2人）</t>
  </si>
  <si>
    <t>3203604073661</t>
  </si>
  <si>
    <t>一类</t>
  </si>
  <si>
    <t>邹傅路西林街西村口</t>
  </si>
  <si>
    <t>专人保洁（1人）</t>
  </si>
</sst>
</file>

<file path=xl/styles.xml><?xml version="1.0" encoding="utf-8"?>
<styleSheet xmlns="http://schemas.openxmlformats.org/spreadsheetml/2006/main">
  <numFmts count="10">
    <numFmt numFmtId="176" formatCode="0.00;[Red]0.00"/>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 numFmtId="177" formatCode="0.00_ "/>
    <numFmt numFmtId="178" formatCode="0_ "/>
    <numFmt numFmtId="179" formatCode="0;[Red]0"/>
    <numFmt numFmtId="180" formatCode="0_);[Red]\(0\)"/>
    <numFmt numFmtId="181" formatCode="0.0;[Red]0.0"/>
  </numFmts>
  <fonts count="56">
    <font>
      <sz val="11"/>
      <color theme="1"/>
      <name val="宋体"/>
      <charset val="134"/>
      <scheme val="minor"/>
    </font>
    <font>
      <b/>
      <sz val="12"/>
      <color theme="1"/>
      <name val="宋体"/>
      <charset val="134"/>
    </font>
    <font>
      <sz val="12"/>
      <color theme="1"/>
      <name val="宋体"/>
      <charset val="134"/>
    </font>
    <font>
      <sz val="14"/>
      <color theme="1"/>
      <name val="宋体"/>
      <charset val="134"/>
    </font>
    <font>
      <b/>
      <sz val="36"/>
      <color theme="1"/>
      <name val="宋体"/>
      <charset val="134"/>
    </font>
    <font>
      <b/>
      <sz val="14"/>
      <color theme="1"/>
      <name val="宋体"/>
      <charset val="134"/>
    </font>
    <font>
      <sz val="36"/>
      <color theme="1"/>
      <name val="宋体"/>
      <charset val="134"/>
    </font>
    <font>
      <b/>
      <sz val="14"/>
      <color theme="1"/>
      <name val="Times New Roman"/>
      <charset val="134"/>
    </font>
    <font>
      <b/>
      <sz val="11"/>
      <color theme="1"/>
      <name val="宋体"/>
      <charset val="134"/>
      <scheme val="minor"/>
    </font>
    <font>
      <sz val="18"/>
      <name val="Times New Roman"/>
      <charset val="134"/>
    </font>
    <font>
      <sz val="24"/>
      <name val="宋体"/>
      <charset val="134"/>
    </font>
    <font>
      <sz val="18"/>
      <name val="宋体"/>
      <charset val="134"/>
    </font>
    <font>
      <b/>
      <sz val="18"/>
      <color theme="1"/>
      <name val="Times New Roman"/>
      <charset val="134"/>
    </font>
    <font>
      <b/>
      <sz val="12"/>
      <color theme="1"/>
      <name val="Times New Roman"/>
      <charset val="134"/>
    </font>
    <font>
      <sz val="12"/>
      <name val="宋体"/>
      <charset val="134"/>
    </font>
    <font>
      <b/>
      <sz val="38"/>
      <color theme="1"/>
      <name val="宋体"/>
      <charset val="134"/>
    </font>
    <font>
      <b/>
      <sz val="24"/>
      <color theme="1"/>
      <name val="宋体"/>
      <charset val="134"/>
    </font>
    <font>
      <b/>
      <sz val="22"/>
      <color theme="1"/>
      <name val="宋体"/>
      <charset val="134"/>
    </font>
    <font>
      <b/>
      <sz val="22"/>
      <color theme="1"/>
      <name val="Times New Roman"/>
      <charset val="134"/>
    </font>
    <font>
      <sz val="22"/>
      <color theme="1"/>
      <name val="Times New Roman"/>
      <charset val="134"/>
    </font>
    <font>
      <sz val="22"/>
      <color theme="1"/>
      <name val="宋体"/>
      <charset val="134"/>
    </font>
    <font>
      <sz val="40"/>
      <name val="宋体"/>
      <charset val="134"/>
    </font>
    <font>
      <b/>
      <sz val="18"/>
      <name val="宋体"/>
      <charset val="134"/>
    </font>
    <font>
      <sz val="18"/>
      <color indexed="8"/>
      <name val="宋体"/>
      <charset val="134"/>
    </font>
    <font>
      <sz val="18"/>
      <color indexed="10"/>
      <name val="宋体"/>
      <charset val="134"/>
    </font>
    <font>
      <b/>
      <sz val="40"/>
      <color theme="1"/>
      <name val="黑体"/>
      <charset val="134"/>
    </font>
    <font>
      <b/>
      <sz val="18"/>
      <color theme="1"/>
      <name val="Times New Roman"/>
      <charset val="0"/>
    </font>
    <font>
      <b/>
      <sz val="18"/>
      <color theme="1"/>
      <name val="宋体"/>
      <charset val="134"/>
    </font>
    <font>
      <b/>
      <sz val="20"/>
      <color theme="1"/>
      <name val="宋体"/>
      <charset val="134"/>
    </font>
    <font>
      <b/>
      <sz val="16"/>
      <color theme="1"/>
      <name val="宋体"/>
      <charset val="134"/>
    </font>
    <font>
      <b/>
      <sz val="48"/>
      <color theme="1"/>
      <name val="黑体"/>
      <charset val="134"/>
    </font>
    <font>
      <sz val="26"/>
      <color theme="1"/>
      <name val="黑体"/>
      <charset val="134"/>
    </font>
    <font>
      <sz val="40"/>
      <color theme="1"/>
      <name val="宋体"/>
      <charset val="134"/>
    </font>
    <font>
      <sz val="18"/>
      <color theme="1"/>
      <name val="宋体"/>
      <charset val="134"/>
    </font>
    <font>
      <sz val="11"/>
      <color theme="0"/>
      <name val="宋体"/>
      <charset val="0"/>
      <scheme val="minor"/>
    </font>
    <font>
      <sz val="11"/>
      <color theme="1"/>
      <name val="宋体"/>
      <charset val="0"/>
      <scheme val="minor"/>
    </font>
    <font>
      <sz val="11"/>
      <color rgb="FF3F3F76"/>
      <name val="宋体"/>
      <charset val="0"/>
      <scheme val="minor"/>
    </font>
    <font>
      <i/>
      <sz val="11"/>
      <color rgb="FF7F7F7F"/>
      <name val="宋体"/>
      <charset val="0"/>
      <scheme val="minor"/>
    </font>
    <font>
      <sz val="11"/>
      <color rgb="FF9C0006"/>
      <name val="宋体"/>
      <charset val="0"/>
      <scheme val="minor"/>
    </font>
    <font>
      <u/>
      <sz val="11"/>
      <color rgb="FF800080"/>
      <name val="宋体"/>
      <charset val="0"/>
      <scheme val="minor"/>
    </font>
    <font>
      <u/>
      <sz val="11"/>
      <color rgb="FF0000FF"/>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b/>
      <sz val="11"/>
      <color rgb="FF3F3F3F"/>
      <name val="宋体"/>
      <charset val="0"/>
      <scheme val="minor"/>
    </font>
    <font>
      <b/>
      <sz val="15"/>
      <color theme="3"/>
      <name val="宋体"/>
      <charset val="134"/>
      <scheme val="minor"/>
    </font>
    <font>
      <b/>
      <sz val="13"/>
      <color theme="3"/>
      <name val="宋体"/>
      <charset val="134"/>
      <scheme val="minor"/>
    </font>
    <font>
      <sz val="11"/>
      <color rgb="FF006100"/>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9C6500"/>
      <name val="宋体"/>
      <charset val="0"/>
      <scheme val="minor"/>
    </font>
    <font>
      <b/>
      <vertAlign val="superscript"/>
      <sz val="14"/>
      <color theme="1"/>
      <name val="宋体"/>
      <charset val="134"/>
    </font>
    <font>
      <b/>
      <vertAlign val="superscript"/>
      <sz val="18"/>
      <color theme="1"/>
      <name val="Times New Roman"/>
      <charset val="0"/>
    </font>
    <font>
      <sz val="16"/>
      <name val="宋体"/>
      <charset val="134"/>
    </font>
  </fonts>
  <fills count="41">
    <fill>
      <patternFill patternType="none"/>
    </fill>
    <fill>
      <patternFill patternType="gray125"/>
    </fill>
    <fill>
      <patternFill patternType="solid">
        <fgColor theme="7" tint="0.6"/>
        <bgColor indexed="64"/>
      </patternFill>
    </fill>
    <fill>
      <patternFill patternType="solid">
        <fgColor theme="0"/>
        <bgColor indexed="64"/>
      </patternFill>
    </fill>
    <fill>
      <patternFill patternType="solid">
        <fgColor theme="7" tint="0.4"/>
        <bgColor indexed="64"/>
      </patternFill>
    </fill>
    <fill>
      <patternFill patternType="solid">
        <fgColor indexed="9"/>
        <bgColor indexed="64"/>
      </patternFill>
    </fill>
    <fill>
      <patternFill patternType="solid">
        <fgColor theme="0" tint="-0.5"/>
        <bgColor indexed="64"/>
      </patternFill>
    </fill>
    <fill>
      <patternFill patternType="solid">
        <fgColor theme="7" tint="0.599993896298105"/>
        <bgColor indexed="64"/>
      </patternFill>
    </fill>
    <fill>
      <patternFill patternType="solid">
        <fgColor theme="0" tint="-0.15"/>
        <bgColor indexed="64"/>
      </patternFill>
    </fill>
    <fill>
      <patternFill patternType="solid">
        <fgColor theme="0" tint="-0.35"/>
        <bgColor indexed="64"/>
      </patternFill>
    </fill>
    <fill>
      <patternFill patternType="solid">
        <fgColor theme="5" tint="0.799981688894314"/>
        <bgColor indexed="64"/>
      </patternFill>
    </fill>
    <fill>
      <patternFill patternType="solid">
        <fgColor theme="0" tint="-0.149998474074526"/>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rgb="FFFFCC99"/>
        <bgColor indexed="64"/>
      </patternFill>
    </fill>
    <fill>
      <patternFill patternType="solid">
        <fgColor theme="8"/>
        <bgColor indexed="64"/>
      </patternFill>
    </fill>
    <fill>
      <patternFill patternType="solid">
        <fgColor theme="6" tint="0.599993896298105"/>
        <bgColor indexed="64"/>
      </patternFill>
    </fill>
    <fill>
      <patternFill patternType="solid">
        <fgColor theme="5"/>
        <bgColor indexed="64"/>
      </patternFill>
    </fill>
    <fill>
      <patternFill patternType="solid">
        <fgColor rgb="FFFFC7CE"/>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rgb="FFFFFFCC"/>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rgb="FFF2F2F2"/>
        <bgColor indexed="64"/>
      </patternFill>
    </fill>
    <fill>
      <patternFill patternType="solid">
        <fgColor rgb="FFC6EFCE"/>
        <bgColor indexed="64"/>
      </patternFill>
    </fill>
    <fill>
      <patternFill patternType="solid">
        <fgColor theme="4"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theme="5" tint="0.599993896298105"/>
        <bgColor indexed="64"/>
      </patternFill>
    </fill>
    <fill>
      <patternFill patternType="solid">
        <fgColor theme="4"/>
        <bgColor indexed="64"/>
      </patternFill>
    </fill>
    <fill>
      <patternFill patternType="solid">
        <fgColor theme="4" tint="0.799981688894314"/>
        <bgColor indexed="64"/>
      </patternFill>
    </fill>
    <fill>
      <patternFill patternType="solid">
        <fgColor theme="6"/>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6">
    <xf numFmtId="0" fontId="0" fillId="0" borderId="0"/>
    <xf numFmtId="42" fontId="0" fillId="0" borderId="0" applyFont="0" applyFill="0" applyBorder="0" applyAlignment="0" applyProtection="0">
      <alignment vertical="center"/>
    </xf>
    <xf numFmtId="0" fontId="35" fillId="13" borderId="0" applyNumberFormat="0" applyBorder="0" applyAlignment="0" applyProtection="0">
      <alignment vertical="center"/>
    </xf>
    <xf numFmtId="0" fontId="36" fillId="15"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0" borderId="0">
      <alignment vertical="center"/>
    </xf>
    <xf numFmtId="0" fontId="35" fillId="17" borderId="0" applyNumberFormat="0" applyBorder="0" applyAlignment="0" applyProtection="0">
      <alignment vertical="center"/>
    </xf>
    <xf numFmtId="0" fontId="38" fillId="19" borderId="0" applyNumberFormat="0" applyBorder="0" applyAlignment="0" applyProtection="0">
      <alignment vertical="center"/>
    </xf>
    <xf numFmtId="43" fontId="0" fillId="0" borderId="0" applyFont="0" applyFill="0" applyBorder="0" applyAlignment="0" applyProtection="0">
      <alignment vertical="center"/>
    </xf>
    <xf numFmtId="0" fontId="34" fillId="20" borderId="0" applyNumberFormat="0" applyBorder="0" applyAlignment="0" applyProtection="0">
      <alignment vertical="center"/>
    </xf>
    <xf numFmtId="0" fontId="40" fillId="0" borderId="0" applyNumberFormat="0" applyFill="0" applyBorder="0" applyAlignment="0" applyProtection="0">
      <alignment vertical="center"/>
    </xf>
    <xf numFmtId="9" fontId="0" fillId="0" borderId="0" applyFont="0" applyFill="0" applyBorder="0" applyAlignment="0" applyProtection="0">
      <alignment vertical="center"/>
    </xf>
    <xf numFmtId="0" fontId="39" fillId="0" borderId="0" applyNumberFormat="0" applyFill="0" applyBorder="0" applyAlignment="0" applyProtection="0">
      <alignment vertical="center"/>
    </xf>
    <xf numFmtId="0" fontId="0" fillId="22" borderId="10" applyNumberFormat="0" applyFont="0" applyAlignment="0" applyProtection="0">
      <alignment vertical="center"/>
    </xf>
    <xf numFmtId="0" fontId="34" fillId="23" borderId="0" applyNumberFormat="0" applyBorder="0" applyAlignment="0" applyProtection="0">
      <alignment vertical="center"/>
    </xf>
    <xf numFmtId="0" fontId="41"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45" fillId="0" borderId="12" applyNumberFormat="0" applyFill="0" applyAlignment="0" applyProtection="0">
      <alignment vertical="center"/>
    </xf>
    <xf numFmtId="0" fontId="46" fillId="0" borderId="12" applyNumberFormat="0" applyFill="0" applyAlignment="0" applyProtection="0">
      <alignment vertical="center"/>
    </xf>
    <xf numFmtId="0" fontId="34" fillId="27" borderId="0" applyNumberFormat="0" applyBorder="0" applyAlignment="0" applyProtection="0">
      <alignment vertical="center"/>
    </xf>
    <xf numFmtId="0" fontId="41" fillId="0" borderId="13" applyNumberFormat="0" applyFill="0" applyAlignment="0" applyProtection="0">
      <alignment vertical="center"/>
    </xf>
    <xf numFmtId="0" fontId="34" fillId="12" borderId="0" applyNumberFormat="0" applyBorder="0" applyAlignment="0" applyProtection="0">
      <alignment vertical="center"/>
    </xf>
    <xf numFmtId="0" fontId="44" fillId="25" borderId="11" applyNumberFormat="0" applyAlignment="0" applyProtection="0">
      <alignment vertical="center"/>
    </xf>
    <xf numFmtId="0" fontId="48" fillId="25" borderId="9" applyNumberFormat="0" applyAlignment="0" applyProtection="0">
      <alignment vertical="center"/>
    </xf>
    <xf numFmtId="0" fontId="49" fillId="28" borderId="14" applyNumberFormat="0" applyAlignment="0" applyProtection="0">
      <alignment vertical="center"/>
    </xf>
    <xf numFmtId="0" fontId="35" fillId="29" borderId="0" applyNumberFormat="0" applyBorder="0" applyAlignment="0" applyProtection="0">
      <alignment vertical="center"/>
    </xf>
    <xf numFmtId="0" fontId="34" fillId="18" borderId="0" applyNumberFormat="0" applyBorder="0" applyAlignment="0" applyProtection="0">
      <alignment vertical="center"/>
    </xf>
    <xf numFmtId="0" fontId="50" fillId="0" borderId="15" applyNumberFormat="0" applyFill="0" applyAlignment="0" applyProtection="0">
      <alignment vertical="center"/>
    </xf>
    <xf numFmtId="0" fontId="51" fillId="0" borderId="16" applyNumberFormat="0" applyFill="0" applyAlignment="0" applyProtection="0">
      <alignment vertical="center"/>
    </xf>
    <xf numFmtId="0" fontId="47" fillId="26" borderId="0" applyNumberFormat="0" applyBorder="0" applyAlignment="0" applyProtection="0">
      <alignment vertical="center"/>
    </xf>
    <xf numFmtId="0" fontId="14" fillId="0" borderId="0">
      <alignment vertical="center"/>
    </xf>
    <xf numFmtId="0" fontId="52" fillId="31" borderId="0" applyNumberFormat="0" applyBorder="0" applyAlignment="0" applyProtection="0">
      <alignment vertical="center"/>
    </xf>
    <xf numFmtId="0" fontId="35" fillId="24" borderId="0" applyNumberFormat="0" applyBorder="0" applyAlignment="0" applyProtection="0">
      <alignment vertical="center"/>
    </xf>
    <xf numFmtId="0" fontId="34" fillId="33" borderId="0" applyNumberFormat="0" applyBorder="0" applyAlignment="0" applyProtection="0">
      <alignment vertical="center"/>
    </xf>
    <xf numFmtId="0" fontId="35" fillId="34" borderId="0" applyNumberFormat="0" applyBorder="0" applyAlignment="0" applyProtection="0">
      <alignment vertical="center"/>
    </xf>
    <xf numFmtId="0" fontId="35" fillId="30" borderId="0" applyNumberFormat="0" applyBorder="0" applyAlignment="0" applyProtection="0">
      <alignment vertical="center"/>
    </xf>
    <xf numFmtId="0" fontId="35" fillId="10" borderId="0" applyNumberFormat="0" applyBorder="0" applyAlignment="0" applyProtection="0">
      <alignment vertical="center"/>
    </xf>
    <xf numFmtId="0" fontId="35" fillId="32" borderId="0" applyNumberFormat="0" applyBorder="0" applyAlignment="0" applyProtection="0">
      <alignment vertical="center"/>
    </xf>
    <xf numFmtId="0" fontId="34" fillId="35" borderId="0" applyNumberFormat="0" applyBorder="0" applyAlignment="0" applyProtection="0">
      <alignment vertical="center"/>
    </xf>
    <xf numFmtId="0" fontId="34" fillId="14" borderId="0" applyNumberFormat="0" applyBorder="0" applyAlignment="0" applyProtection="0">
      <alignment vertical="center"/>
    </xf>
    <xf numFmtId="0" fontId="35" fillId="37" borderId="0" applyNumberFormat="0" applyBorder="0" applyAlignment="0" applyProtection="0">
      <alignment vertical="center"/>
    </xf>
    <xf numFmtId="0" fontId="35" fillId="7" borderId="0" applyNumberFormat="0" applyBorder="0" applyAlignment="0" applyProtection="0">
      <alignment vertical="center"/>
    </xf>
    <xf numFmtId="0" fontId="34" fillId="16" borderId="0" applyNumberFormat="0" applyBorder="0" applyAlignment="0" applyProtection="0">
      <alignment vertical="center"/>
    </xf>
    <xf numFmtId="0" fontId="14" fillId="0" borderId="0">
      <alignment vertical="center"/>
    </xf>
    <xf numFmtId="0" fontId="35" fillId="21" borderId="0" applyNumberFormat="0" applyBorder="0" applyAlignment="0" applyProtection="0">
      <alignment vertical="center"/>
    </xf>
    <xf numFmtId="0" fontId="34" fillId="36" borderId="0" applyNumberFormat="0" applyBorder="0" applyAlignment="0" applyProtection="0">
      <alignment vertical="center"/>
    </xf>
    <xf numFmtId="0" fontId="34" fillId="38" borderId="0" applyNumberFormat="0" applyBorder="0" applyAlignment="0" applyProtection="0">
      <alignment vertical="center"/>
    </xf>
    <xf numFmtId="0" fontId="35" fillId="39" borderId="0" applyNumberFormat="0" applyBorder="0" applyAlignment="0" applyProtection="0">
      <alignment vertical="center"/>
    </xf>
    <xf numFmtId="0" fontId="34" fillId="40" borderId="0" applyNumberFormat="0" applyBorder="0" applyAlignment="0" applyProtection="0">
      <alignment vertical="center"/>
    </xf>
    <xf numFmtId="0" fontId="14" fillId="0" borderId="0">
      <alignment vertical="center"/>
    </xf>
    <xf numFmtId="0" fontId="14" fillId="0" borderId="0">
      <alignment vertical="center"/>
    </xf>
    <xf numFmtId="0" fontId="14" fillId="0" borderId="0"/>
    <xf numFmtId="0" fontId="0" fillId="0" borderId="0"/>
  </cellStyleXfs>
  <cellXfs count="124">
    <xf numFmtId="0" fontId="0" fillId="0" borderId="0" xfId="0"/>
    <xf numFmtId="0" fontId="1" fillId="2" borderId="0" xfId="52" applyFont="1" applyFill="1">
      <alignment vertical="center"/>
    </xf>
    <xf numFmtId="0" fontId="1" fillId="3" borderId="0" xfId="52" applyFont="1" applyFill="1">
      <alignment vertical="center"/>
    </xf>
    <xf numFmtId="0" fontId="1" fillId="0" borderId="0" xfId="52" applyFont="1" applyFill="1" applyAlignment="1">
      <alignment vertical="center"/>
    </xf>
    <xf numFmtId="0" fontId="2" fillId="3" borderId="0" xfId="52" applyFont="1" applyFill="1">
      <alignment vertical="center"/>
    </xf>
    <xf numFmtId="0" fontId="3" fillId="3" borderId="0" xfId="52" applyFont="1" applyFill="1">
      <alignment vertical="center"/>
    </xf>
    <xf numFmtId="0" fontId="2" fillId="3" borderId="0" xfId="52" applyFont="1" applyFill="1" applyAlignment="1">
      <alignment vertical="center" wrapText="1"/>
    </xf>
    <xf numFmtId="0" fontId="2" fillId="0" borderId="0" xfId="52" applyFont="1" applyFill="1">
      <alignment vertical="center"/>
    </xf>
    <xf numFmtId="0" fontId="4" fillId="3" borderId="0" xfId="52" applyFont="1" applyFill="1" applyBorder="1" applyAlignment="1">
      <alignment horizontal="center" vertical="center" wrapText="1"/>
    </xf>
    <xf numFmtId="0" fontId="1" fillId="3" borderId="0" xfId="52" applyFont="1" applyFill="1" applyBorder="1" applyAlignment="1">
      <alignment horizontal="right" wrapText="1"/>
    </xf>
    <xf numFmtId="0" fontId="5" fillId="3" borderId="1" xfId="52" applyFont="1" applyFill="1" applyBorder="1" applyAlignment="1">
      <alignment horizontal="center" vertical="center" wrapText="1"/>
    </xf>
    <xf numFmtId="49" fontId="5" fillId="3" borderId="1" xfId="52" applyNumberFormat="1" applyFont="1" applyFill="1" applyBorder="1" applyAlignment="1">
      <alignment horizontal="center" vertical="center" wrapText="1"/>
    </xf>
    <xf numFmtId="49" fontId="5" fillId="3" borderId="2" xfId="52" applyNumberFormat="1" applyFont="1" applyFill="1" applyBorder="1" applyAlignment="1">
      <alignment horizontal="center" vertical="center" wrapText="1"/>
    </xf>
    <xf numFmtId="0" fontId="5" fillId="3" borderId="2" xfId="52" applyFont="1" applyFill="1" applyBorder="1" applyAlignment="1">
      <alignment horizontal="center" vertical="center" wrapText="1"/>
    </xf>
    <xf numFmtId="49" fontId="5" fillId="3" borderId="3" xfId="52" applyNumberFormat="1" applyFont="1" applyFill="1" applyBorder="1" applyAlignment="1">
      <alignment horizontal="center" vertical="center" wrapText="1"/>
    </xf>
    <xf numFmtId="0" fontId="5" fillId="3" borderId="3" xfId="52" applyFont="1" applyFill="1" applyBorder="1" applyAlignment="1">
      <alignment horizontal="center" vertical="center" wrapText="1"/>
    </xf>
    <xf numFmtId="49" fontId="5" fillId="3" borderId="4" xfId="52" applyNumberFormat="1" applyFont="1" applyFill="1" applyBorder="1" applyAlignment="1">
      <alignment horizontal="center" vertical="center" wrapText="1"/>
    </xf>
    <xf numFmtId="0" fontId="5" fillId="3" borderId="4" xfId="52" applyFont="1" applyFill="1" applyBorder="1" applyAlignment="1">
      <alignment horizontal="center" vertical="center" wrapText="1"/>
    </xf>
    <xf numFmtId="0" fontId="5" fillId="3" borderId="1" xfId="52" applyFont="1" applyFill="1" applyBorder="1" applyAlignment="1">
      <alignment horizontal="left" vertical="center" wrapText="1"/>
    </xf>
    <xf numFmtId="0" fontId="5" fillId="3" borderId="1" xfId="52" applyFont="1" applyFill="1" applyBorder="1" applyAlignment="1">
      <alignment horizontal="left" vertical="center"/>
    </xf>
    <xf numFmtId="0" fontId="5" fillId="3" borderId="1" xfId="52" applyNumberFormat="1" applyFont="1" applyFill="1" applyBorder="1" applyAlignment="1">
      <alignment horizontal="left" vertical="center"/>
    </xf>
    <xf numFmtId="49" fontId="5" fillId="3" borderId="1" xfId="52" applyNumberFormat="1" applyFont="1" applyFill="1" applyBorder="1" applyAlignment="1">
      <alignment horizontal="left" vertical="center"/>
    </xf>
    <xf numFmtId="0" fontId="5" fillId="3" borderId="1" xfId="55" applyFont="1" applyFill="1" applyBorder="1" applyAlignment="1">
      <alignment horizontal="left" vertical="center"/>
    </xf>
    <xf numFmtId="0" fontId="5" fillId="3" borderId="1" xfId="55" applyNumberFormat="1" applyFont="1" applyFill="1" applyBorder="1" applyAlignment="1">
      <alignment horizontal="left" vertical="center"/>
    </xf>
    <xf numFmtId="49" fontId="5" fillId="3" borderId="1" xfId="55" applyNumberFormat="1" applyFont="1" applyFill="1" applyBorder="1" applyAlignment="1">
      <alignment horizontal="left" vertical="center"/>
    </xf>
    <xf numFmtId="0" fontId="5" fillId="3" borderId="1" xfId="55" applyFont="1" applyFill="1" applyBorder="1" applyAlignment="1">
      <alignment horizontal="left" vertical="center" wrapText="1"/>
    </xf>
    <xf numFmtId="0" fontId="6" fillId="3" borderId="0" xfId="52" applyFont="1" applyFill="1" applyBorder="1" applyAlignment="1">
      <alignment horizontal="center" vertical="center" wrapText="1"/>
    </xf>
    <xf numFmtId="0" fontId="5" fillId="3" borderId="0" xfId="52" applyFont="1" applyFill="1" applyBorder="1" applyAlignment="1">
      <alignment horizontal="right" wrapText="1"/>
    </xf>
    <xf numFmtId="0" fontId="2" fillId="3" borderId="0" xfId="52" applyFont="1" applyFill="1" applyBorder="1" applyAlignment="1">
      <alignment horizontal="right" wrapText="1"/>
    </xf>
    <xf numFmtId="0" fontId="5" fillId="3" borderId="1" xfId="52" applyFont="1" applyFill="1" applyBorder="1" applyAlignment="1">
      <alignment horizontal="left"/>
    </xf>
    <xf numFmtId="0" fontId="1" fillId="3" borderId="2" xfId="52" applyFont="1" applyFill="1" applyBorder="1" applyAlignment="1">
      <alignment horizontal="center" vertical="center" wrapText="1"/>
    </xf>
    <xf numFmtId="0" fontId="1" fillId="3" borderId="4" xfId="52" applyFont="1" applyFill="1" applyBorder="1" applyAlignment="1">
      <alignment horizontal="center" vertical="center" wrapText="1"/>
    </xf>
    <xf numFmtId="0" fontId="7" fillId="3" borderId="1" xfId="55" applyFont="1" applyFill="1" applyBorder="1" applyAlignment="1">
      <alignment horizontal="left" vertical="center" wrapText="1"/>
    </xf>
    <xf numFmtId="0" fontId="7" fillId="3" borderId="1" xfId="52" applyFont="1" applyFill="1" applyBorder="1" applyAlignment="1">
      <alignment horizontal="left" vertical="center" wrapText="1"/>
    </xf>
    <xf numFmtId="0" fontId="5" fillId="3" borderId="5" xfId="52" applyFont="1" applyFill="1" applyBorder="1" applyAlignment="1">
      <alignment horizontal="center" vertical="center" wrapText="1"/>
    </xf>
    <xf numFmtId="0" fontId="5" fillId="3" borderId="6" xfId="52" applyFont="1" applyFill="1" applyBorder="1" applyAlignment="1">
      <alignment horizontal="center" vertical="center" wrapText="1"/>
    </xf>
    <xf numFmtId="0" fontId="1" fillId="3" borderId="1" xfId="52" applyFont="1" applyFill="1" applyBorder="1" applyAlignment="1">
      <alignment horizontal="center" vertical="center" wrapText="1"/>
    </xf>
    <xf numFmtId="0" fontId="8" fillId="3" borderId="1" xfId="55" applyFont="1" applyFill="1" applyBorder="1" applyAlignment="1">
      <alignment vertical="center"/>
    </xf>
    <xf numFmtId="0" fontId="8" fillId="3" borderId="0" xfId="55" applyFont="1" applyFill="1" applyAlignment="1">
      <alignment vertical="center"/>
    </xf>
    <xf numFmtId="0" fontId="8" fillId="0" borderId="0" xfId="55" applyFont="1" applyAlignment="1">
      <alignment vertical="center"/>
    </xf>
    <xf numFmtId="0" fontId="9" fillId="3" borderId="0" xfId="0" applyFont="1" applyFill="1" applyAlignment="1">
      <alignment horizontal="center" vertical="center" wrapText="1"/>
    </xf>
    <xf numFmtId="0" fontId="10" fillId="4" borderId="0" xfId="0" applyFont="1" applyFill="1" applyAlignment="1">
      <alignment vertical="center" wrapText="1"/>
    </xf>
    <xf numFmtId="0" fontId="11" fillId="5" borderId="0" xfId="0" applyFont="1" applyFill="1" applyBorder="1" applyAlignment="1">
      <alignment horizontal="left" vertical="center"/>
    </xf>
    <xf numFmtId="0" fontId="9" fillId="6" borderId="0" xfId="0" applyFont="1" applyFill="1" applyAlignment="1">
      <alignment horizontal="left" vertical="center" wrapText="1"/>
    </xf>
    <xf numFmtId="0" fontId="1" fillId="3" borderId="0" xfId="0" applyFont="1" applyFill="1" applyAlignment="1">
      <alignment vertical="center" wrapText="1"/>
    </xf>
    <xf numFmtId="0" fontId="12" fillId="3" borderId="0" xfId="0" applyFont="1" applyFill="1" applyAlignment="1">
      <alignment vertical="center" wrapText="1"/>
    </xf>
    <xf numFmtId="0" fontId="13" fillId="3" borderId="0" xfId="0" applyFont="1" applyFill="1" applyAlignment="1">
      <alignment vertical="center" wrapText="1"/>
    </xf>
    <xf numFmtId="0" fontId="14" fillId="0" borderId="0" xfId="0" applyFont="1" applyFill="1" applyAlignment="1">
      <alignment vertical="center" wrapText="1"/>
    </xf>
    <xf numFmtId="0" fontId="15" fillId="3" borderId="0" xfId="0" applyFont="1" applyFill="1" applyBorder="1" applyAlignment="1">
      <alignment horizontal="center" wrapText="1"/>
    </xf>
    <xf numFmtId="0" fontId="16" fillId="3" borderId="0" xfId="0" applyFont="1" applyFill="1" applyBorder="1" applyAlignment="1">
      <alignment horizontal="right" wrapText="1"/>
    </xf>
    <xf numFmtId="0" fontId="17" fillId="3" borderId="1" xfId="0" applyFont="1" applyFill="1" applyBorder="1" applyAlignment="1">
      <alignment horizontal="center" vertical="center" wrapText="1"/>
    </xf>
    <xf numFmtId="0" fontId="17" fillId="3" borderId="1" xfId="0" applyNumberFormat="1" applyFont="1" applyFill="1" applyBorder="1" applyAlignment="1">
      <alignment horizontal="center" vertical="center" wrapText="1"/>
    </xf>
    <xf numFmtId="0" fontId="18" fillId="3" borderId="1" xfId="0" applyNumberFormat="1" applyFont="1" applyFill="1" applyBorder="1" applyAlignment="1">
      <alignment horizontal="center" vertical="center" wrapText="1"/>
    </xf>
    <xf numFmtId="0" fontId="17" fillId="3" borderId="1" xfId="0" applyNumberFormat="1" applyFont="1" applyFill="1" applyBorder="1" applyAlignment="1">
      <alignment horizontal="center" vertical="center" textRotation="255" wrapText="1"/>
    </xf>
    <xf numFmtId="0" fontId="17" fillId="3" borderId="1" xfId="0" applyFont="1" applyFill="1" applyBorder="1" applyAlignment="1">
      <alignment horizontal="left" vertical="center" wrapText="1"/>
    </xf>
    <xf numFmtId="0" fontId="18" fillId="3" borderId="1" xfId="52" applyFont="1" applyFill="1" applyBorder="1" applyAlignment="1">
      <alignment horizontal="left" vertical="center" wrapText="1"/>
    </xf>
    <xf numFmtId="0" fontId="17" fillId="3" borderId="1" xfId="52" applyFont="1" applyFill="1" applyBorder="1" applyAlignment="1">
      <alignment horizontal="left" vertical="center" wrapText="1"/>
    </xf>
    <xf numFmtId="0" fontId="19" fillId="3" borderId="1" xfId="52" applyFont="1" applyFill="1" applyBorder="1" applyAlignment="1">
      <alignment horizontal="left" vertical="center" wrapText="1"/>
    </xf>
    <xf numFmtId="0" fontId="20" fillId="3" borderId="1" xfId="52" applyFont="1" applyFill="1" applyBorder="1" applyAlignment="1">
      <alignment horizontal="left" vertical="center" wrapText="1"/>
    </xf>
    <xf numFmtId="0" fontId="18" fillId="3" borderId="1" xfId="0" applyFont="1" applyFill="1" applyBorder="1" applyAlignment="1">
      <alignment horizontal="left" vertical="center" wrapText="1"/>
    </xf>
    <xf numFmtId="176" fontId="17" fillId="3" borderId="1" xfId="0" applyNumberFormat="1" applyFont="1" applyFill="1" applyBorder="1" applyAlignment="1">
      <alignment horizontal="center" vertical="center" wrapText="1"/>
    </xf>
    <xf numFmtId="176" fontId="18" fillId="3" borderId="1" xfId="0" applyNumberFormat="1" applyFont="1" applyFill="1" applyBorder="1" applyAlignment="1">
      <alignment horizontal="center" vertical="center" wrapText="1"/>
    </xf>
    <xf numFmtId="177" fontId="18" fillId="3" borderId="1" xfId="52" applyNumberFormat="1" applyFont="1" applyFill="1" applyBorder="1" applyAlignment="1">
      <alignment horizontal="left" vertical="center" wrapText="1"/>
    </xf>
    <xf numFmtId="0" fontId="11" fillId="5" borderId="0" xfId="0" applyFont="1" applyFill="1" applyBorder="1" applyAlignment="1">
      <alignment horizontal="left" vertical="center" wrapText="1"/>
    </xf>
    <xf numFmtId="0" fontId="21" fillId="0" borderId="0" xfId="0" applyFont="1" applyFill="1" applyBorder="1" applyAlignment="1">
      <alignment vertical="center"/>
    </xf>
    <xf numFmtId="0" fontId="14" fillId="0" borderId="0" xfId="0" applyFont="1" applyFill="1" applyBorder="1" applyAlignment="1">
      <alignment vertical="center"/>
    </xf>
    <xf numFmtId="0" fontId="22" fillId="5" borderId="0" xfId="0" applyFont="1" applyFill="1" applyBorder="1" applyAlignment="1">
      <alignment horizontal="center"/>
    </xf>
    <xf numFmtId="0" fontId="11" fillId="7" borderId="0" xfId="0" applyFont="1" applyFill="1" applyBorder="1" applyAlignment="1">
      <alignment horizontal="left" vertical="center" wrapText="1"/>
    </xf>
    <xf numFmtId="0" fontId="23" fillId="5" borderId="0" xfId="0" applyFont="1" applyFill="1" applyBorder="1" applyAlignment="1">
      <alignment horizontal="left" vertical="center"/>
    </xf>
    <xf numFmtId="0" fontId="24" fillId="5" borderId="0" xfId="0" applyFont="1" applyFill="1" applyBorder="1" applyAlignment="1">
      <alignment horizontal="left" vertical="center" wrapText="1"/>
    </xf>
    <xf numFmtId="0" fontId="22" fillId="8" borderId="0" xfId="0" applyFont="1" applyFill="1" applyBorder="1" applyAlignment="1">
      <alignment horizontal="left" vertical="center" wrapText="1"/>
    </xf>
    <xf numFmtId="0" fontId="22" fillId="9" borderId="0" xfId="0" applyFont="1" applyFill="1" applyBorder="1" applyAlignment="1">
      <alignment horizontal="left" vertical="center" wrapText="1"/>
    </xf>
    <xf numFmtId="0" fontId="2" fillId="3" borderId="0" xfId="0" applyFont="1" applyFill="1" applyBorder="1" applyAlignment="1">
      <alignment vertical="center"/>
    </xf>
    <xf numFmtId="0" fontId="1" fillId="3" borderId="0" xfId="0" applyFont="1" applyFill="1" applyBorder="1" applyAlignment="1">
      <alignment vertical="center"/>
    </xf>
    <xf numFmtId="178" fontId="1" fillId="3" borderId="0" xfId="0" applyNumberFormat="1" applyFont="1" applyFill="1" applyBorder="1" applyAlignment="1">
      <alignment vertical="center" wrapText="1"/>
    </xf>
    <xf numFmtId="0" fontId="25" fillId="3" borderId="0" xfId="0" applyFont="1" applyFill="1" applyBorder="1" applyAlignment="1">
      <alignment horizontal="center" vertical="center"/>
    </xf>
    <xf numFmtId="49" fontId="26" fillId="3" borderId="7" xfId="0" applyNumberFormat="1" applyFont="1" applyFill="1" applyBorder="1" applyAlignment="1">
      <alignment horizontal="right"/>
    </xf>
    <xf numFmtId="0" fontId="27" fillId="3" borderId="1" xfId="0" applyFont="1" applyFill="1" applyBorder="1" applyAlignment="1">
      <alignment horizontal="center" vertical="center" wrapText="1"/>
    </xf>
    <xf numFmtId="177" fontId="27" fillId="3" borderId="1" xfId="0" applyNumberFormat="1" applyFont="1" applyFill="1" applyBorder="1" applyAlignment="1">
      <alignment horizontal="center" vertical="center" wrapText="1"/>
    </xf>
    <xf numFmtId="179" fontId="27" fillId="3" borderId="1" xfId="0" applyNumberFormat="1" applyFont="1" applyFill="1" applyBorder="1" applyAlignment="1">
      <alignment horizontal="center" vertical="center" wrapText="1"/>
    </xf>
    <xf numFmtId="0" fontId="28" fillId="3" borderId="1" xfId="0" applyFont="1" applyFill="1" applyBorder="1" applyAlignment="1">
      <alignment horizontal="left" vertical="center" wrapText="1"/>
    </xf>
    <xf numFmtId="0" fontId="27" fillId="3" borderId="1" xfId="0" applyFont="1" applyFill="1" applyBorder="1" applyAlignment="1">
      <alignment horizontal="left" vertical="center" wrapText="1"/>
    </xf>
    <xf numFmtId="179" fontId="27" fillId="3" borderId="1" xfId="0" applyNumberFormat="1" applyFont="1" applyFill="1" applyBorder="1" applyAlignment="1">
      <alignment horizontal="left" vertical="center" wrapText="1"/>
    </xf>
    <xf numFmtId="0" fontId="27" fillId="3" borderId="5" xfId="0" applyFont="1" applyFill="1" applyBorder="1" applyAlignment="1">
      <alignment horizontal="center" vertical="center" wrapText="1"/>
    </xf>
    <xf numFmtId="0" fontId="27" fillId="3" borderId="6" xfId="0" applyFont="1" applyFill="1" applyBorder="1" applyAlignment="1">
      <alignment horizontal="left" vertical="center" wrapText="1"/>
    </xf>
    <xf numFmtId="180" fontId="27" fillId="3" borderId="1" xfId="0" applyNumberFormat="1" applyFont="1" applyFill="1" applyBorder="1" applyAlignment="1">
      <alignment horizontal="left" vertical="center" wrapText="1"/>
    </xf>
    <xf numFmtId="0" fontId="27" fillId="3" borderId="2" xfId="0" applyFont="1" applyFill="1" applyBorder="1" applyAlignment="1">
      <alignment horizontal="center" vertical="center" wrapText="1"/>
    </xf>
    <xf numFmtId="178" fontId="25" fillId="3" borderId="0" xfId="0" applyNumberFormat="1" applyFont="1" applyFill="1" applyBorder="1" applyAlignment="1">
      <alignment horizontal="center" vertical="center"/>
    </xf>
    <xf numFmtId="178" fontId="26" fillId="3" borderId="7" xfId="0" applyNumberFormat="1" applyFont="1" applyFill="1" applyBorder="1" applyAlignment="1">
      <alignment horizontal="right"/>
    </xf>
    <xf numFmtId="178" fontId="27" fillId="3" borderId="1" xfId="0" applyNumberFormat="1" applyFont="1" applyFill="1" applyBorder="1" applyAlignment="1">
      <alignment horizontal="center" vertical="center" wrapText="1"/>
    </xf>
    <xf numFmtId="178" fontId="27" fillId="3" borderId="1" xfId="0" applyNumberFormat="1" applyFont="1" applyFill="1" applyBorder="1" applyAlignment="1">
      <alignment horizontal="left" vertical="center" wrapText="1"/>
    </xf>
    <xf numFmtId="176" fontId="27" fillId="3" borderId="1" xfId="0" applyNumberFormat="1" applyFont="1" applyFill="1" applyBorder="1" applyAlignment="1">
      <alignment horizontal="left" vertical="center" wrapText="1"/>
    </xf>
    <xf numFmtId="0" fontId="29" fillId="3" borderId="0" xfId="0" applyFont="1" applyFill="1" applyBorder="1" applyAlignment="1">
      <alignment vertical="center"/>
    </xf>
    <xf numFmtId="0" fontId="22" fillId="3" borderId="0" xfId="0" applyFont="1" applyFill="1" applyBorder="1" applyAlignment="1">
      <alignment horizontal="center"/>
    </xf>
    <xf numFmtId="0" fontId="14" fillId="7" borderId="0" xfId="0" applyFont="1" applyFill="1" applyBorder="1" applyAlignment="1">
      <alignment vertical="center"/>
    </xf>
    <xf numFmtId="0" fontId="14" fillId="3" borderId="0" xfId="0" applyFont="1" applyFill="1" applyBorder="1" applyAlignment="1">
      <alignment vertical="center"/>
    </xf>
    <xf numFmtId="0" fontId="14" fillId="10" borderId="0" xfId="0" applyFont="1" applyFill="1" applyBorder="1" applyAlignment="1">
      <alignment vertical="center"/>
    </xf>
    <xf numFmtId="0" fontId="11" fillId="11" borderId="0" xfId="0" applyFont="1" applyFill="1" applyBorder="1" applyAlignment="1">
      <alignment vertical="center"/>
    </xf>
    <xf numFmtId="0" fontId="11" fillId="0" borderId="0" xfId="0" applyFont="1" applyFill="1" applyBorder="1" applyAlignment="1">
      <alignment vertical="center"/>
    </xf>
    <xf numFmtId="0" fontId="11" fillId="6" borderId="0" xfId="0" applyFont="1" applyFill="1" applyBorder="1" applyAlignment="1">
      <alignment vertical="center"/>
    </xf>
    <xf numFmtId="0" fontId="1" fillId="3" borderId="0" xfId="0" applyFont="1" applyFill="1" applyBorder="1" applyAlignment="1">
      <alignment horizontal="left" vertical="center" wrapText="1"/>
    </xf>
    <xf numFmtId="181" fontId="1" fillId="3" borderId="0" xfId="0" applyNumberFormat="1" applyFont="1" applyFill="1" applyBorder="1" applyAlignment="1">
      <alignment horizontal="left" vertical="center" wrapText="1"/>
    </xf>
    <xf numFmtId="0" fontId="27" fillId="3" borderId="0" xfId="0" applyFont="1" applyFill="1" applyBorder="1" applyAlignment="1">
      <alignment horizontal="left" vertical="center" wrapText="1"/>
    </xf>
    <xf numFmtId="0" fontId="30" fillId="3" borderId="0" xfId="0" applyFont="1" applyFill="1" applyBorder="1" applyAlignment="1">
      <alignment horizontal="center" wrapText="1"/>
    </xf>
    <xf numFmtId="0" fontId="31" fillId="3" borderId="0" xfId="0" applyFont="1" applyFill="1" applyBorder="1" applyAlignment="1">
      <alignment horizontal="right" wrapText="1"/>
    </xf>
    <xf numFmtId="181" fontId="27" fillId="3" borderId="1" xfId="0" applyNumberFormat="1" applyFont="1" applyFill="1" applyBorder="1" applyAlignment="1">
      <alignment horizontal="center" vertical="center" wrapText="1"/>
    </xf>
    <xf numFmtId="0" fontId="27" fillId="3" borderId="4" xfId="0" applyFont="1" applyFill="1" applyBorder="1" applyAlignment="1">
      <alignment horizontal="center" vertical="center" wrapText="1"/>
    </xf>
    <xf numFmtId="0" fontId="17" fillId="3" borderId="5" xfId="0" applyFont="1" applyFill="1" applyBorder="1" applyAlignment="1">
      <alignment horizontal="left" vertical="center" wrapText="1"/>
    </xf>
    <xf numFmtId="0" fontId="17" fillId="3" borderId="8" xfId="0" applyFont="1" applyFill="1" applyBorder="1" applyAlignment="1">
      <alignment horizontal="left" vertical="center" wrapText="1"/>
    </xf>
    <xf numFmtId="0" fontId="27" fillId="3" borderId="1" xfId="46" applyFont="1" applyFill="1" applyBorder="1" applyAlignment="1">
      <alignment horizontal="left" vertical="center" wrapText="1"/>
    </xf>
    <xf numFmtId="181" fontId="27" fillId="3" borderId="1" xfId="0" applyNumberFormat="1" applyFont="1" applyFill="1" applyBorder="1" applyAlignment="1">
      <alignment horizontal="left" vertical="center" wrapText="1"/>
    </xf>
    <xf numFmtId="178" fontId="27" fillId="3" borderId="5" xfId="0" applyNumberFormat="1" applyFont="1" applyFill="1" applyBorder="1" applyAlignment="1">
      <alignment horizontal="center" vertical="center" wrapText="1"/>
    </xf>
    <xf numFmtId="178" fontId="27" fillId="3" borderId="6" xfId="0" applyNumberFormat="1" applyFont="1" applyFill="1" applyBorder="1" applyAlignment="1">
      <alignment horizontal="center" vertical="center" wrapText="1"/>
    </xf>
    <xf numFmtId="176" fontId="27" fillId="3" borderId="1" xfId="0" applyNumberFormat="1" applyFont="1" applyFill="1" applyBorder="1" applyAlignment="1">
      <alignment horizontal="center" vertical="center" wrapText="1"/>
    </xf>
    <xf numFmtId="0" fontId="2" fillId="3" borderId="0" xfId="0" applyFont="1" applyFill="1" applyBorder="1" applyAlignment="1">
      <alignment horizontal="left" vertical="center"/>
    </xf>
    <xf numFmtId="179" fontId="27" fillId="3" borderId="1" xfId="53" applyNumberFormat="1" applyFont="1" applyFill="1" applyBorder="1" applyAlignment="1">
      <alignment horizontal="left" vertical="center" wrapText="1"/>
    </xf>
    <xf numFmtId="0" fontId="29" fillId="3" borderId="1" xfId="0" applyFont="1" applyFill="1" applyBorder="1" applyAlignment="1">
      <alignment horizontal="left" vertical="center" wrapText="1"/>
    </xf>
    <xf numFmtId="0" fontId="27" fillId="3" borderId="1" xfId="0" applyNumberFormat="1" applyFont="1" applyFill="1" applyBorder="1" applyAlignment="1">
      <alignment horizontal="left" vertical="center" wrapText="1"/>
    </xf>
    <xf numFmtId="0" fontId="27" fillId="3" borderId="1" xfId="53" applyFont="1" applyFill="1" applyBorder="1" applyAlignment="1">
      <alignment horizontal="left" vertical="center" wrapText="1"/>
    </xf>
    <xf numFmtId="0" fontId="32" fillId="3" borderId="0" xfId="0" applyFont="1" applyFill="1" applyBorder="1" applyAlignment="1">
      <alignment vertical="center"/>
    </xf>
    <xf numFmtId="0" fontId="27" fillId="3" borderId="0" xfId="0" applyFont="1" applyFill="1" applyBorder="1" applyAlignment="1">
      <alignment horizontal="center"/>
    </xf>
    <xf numFmtId="0" fontId="17" fillId="3" borderId="6" xfId="0" applyFont="1" applyFill="1" applyBorder="1" applyAlignment="1">
      <alignment horizontal="left" vertical="center" wrapText="1"/>
    </xf>
    <xf numFmtId="0" fontId="33" fillId="3" borderId="0" xfId="0" applyFont="1" applyFill="1" applyBorder="1" applyAlignment="1">
      <alignment vertical="center"/>
    </xf>
    <xf numFmtId="0" fontId="14" fillId="6" borderId="0" xfId="0" applyFont="1" applyFill="1" applyBorder="1" applyAlignment="1">
      <alignment vertical="center"/>
    </xf>
  </cellXfs>
  <cellStyles count="56">
    <cellStyle name="常规" xfId="0" builtinId="0"/>
    <cellStyle name="货币[0]" xfId="1" builtinId="7"/>
    <cellStyle name="20% - 强调文字颜色 3" xfId="2" builtinId="38"/>
    <cellStyle name="输入" xfId="3" builtinId="20"/>
    <cellStyle name="货币" xfId="4" builtinId="4"/>
    <cellStyle name="千位分隔[0]" xfId="5" builtinId="6"/>
    <cellStyle name="常规 31 2" xf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常规 16" xfId="33"/>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常规 2 2" xfId="46"/>
    <cellStyle name="40% - 强调文字颜色 5" xfId="47" builtinId="47"/>
    <cellStyle name="60% - 强调文字颜色 5" xfId="48" builtinId="48"/>
    <cellStyle name="强调文字颜色 6" xfId="49" builtinId="49"/>
    <cellStyle name="40% - 强调文字颜色 6" xfId="50" builtinId="51"/>
    <cellStyle name="60% - 强调文字颜色 6" xfId="51" builtinId="52"/>
    <cellStyle name="常规 2" xfId="52"/>
    <cellStyle name="常规 3" xfId="53"/>
    <cellStyle name="常规 2 18" xfId="54"/>
    <cellStyle name="常规 33" xfId="55"/>
  </cellStyles>
  <tableStyles count="0" defaultTableStyle="TableStyleMedium2" defaultPivotStyle="PivotStyleMedium9"/>
  <colors>
    <mruColors>
      <color rgb="00FF0000"/>
      <color rgb="000022D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4"/>
  </sheetPr>
  <dimension ref="A1:XEH47"/>
  <sheetViews>
    <sheetView tabSelected="1" view="pageBreakPreview" zoomScale="50" zoomScaleNormal="100" workbookViewId="0">
      <pane xSplit="7" ySplit="5" topLeftCell="N42" activePane="bottomRight" state="frozen"/>
      <selection/>
      <selection pane="topRight"/>
      <selection pane="bottomLeft"/>
      <selection pane="bottomRight" activeCell="A5" sqref="A5:AA5"/>
    </sheetView>
  </sheetViews>
  <sheetFormatPr defaultColWidth="9" defaultRowHeight="22.5"/>
  <cols>
    <col min="1" max="1" width="10.5" style="100" customWidth="1"/>
    <col min="2" max="2" width="33.625" style="100" customWidth="1"/>
    <col min="3" max="3" width="18" style="100" customWidth="1"/>
    <col min="4" max="4" width="9.75" style="100" customWidth="1"/>
    <col min="5" max="5" width="13.175" style="100" customWidth="1"/>
    <col min="6" max="6" width="12.125" style="100" customWidth="1"/>
    <col min="7" max="7" width="14.9916666666667" style="100" customWidth="1"/>
    <col min="8" max="8" width="18.8583333333333" style="101" customWidth="1"/>
    <col min="9" max="9" width="14.5" style="101" customWidth="1"/>
    <col min="10" max="10" width="16.5916666666667" style="100" customWidth="1"/>
    <col min="11" max="11" width="14.5416666666667" style="100" customWidth="1"/>
    <col min="12" max="12" width="14.3166666666667" style="100" customWidth="1"/>
    <col min="13" max="13" width="17.25" style="100" customWidth="1"/>
    <col min="14" max="14" width="16.5" style="100" customWidth="1"/>
    <col min="15" max="15" width="17.0416666666667" style="100" customWidth="1"/>
    <col min="16" max="16" width="16.25" style="100" customWidth="1"/>
    <col min="17" max="17" width="14.3083333333333" style="100" customWidth="1"/>
    <col min="18" max="18" width="18" style="100" customWidth="1"/>
    <col min="19" max="19" width="21.875" style="100" customWidth="1"/>
    <col min="20" max="20" width="15.6666666666667" style="100" customWidth="1"/>
    <col min="21" max="21" width="14.0833333333333" style="100" customWidth="1"/>
    <col min="22" max="22" width="14.375" style="100" customWidth="1"/>
    <col min="23" max="23" width="15.75" style="100" customWidth="1"/>
    <col min="24" max="24" width="14.7666666666667" style="100" customWidth="1"/>
    <col min="25" max="25" width="16.3666666666667" style="100" customWidth="1"/>
    <col min="26" max="26" width="16.8083333333333" style="100" customWidth="1"/>
    <col min="27" max="27" width="50.625" style="102" customWidth="1"/>
    <col min="28" max="30" width="9" style="72"/>
    <col min="31" max="16384" width="9" style="65"/>
  </cols>
  <sheetData>
    <row r="1" s="64" customFormat="1" ht="95" customHeight="1" spans="1:30">
      <c r="A1" s="103" t="s">
        <v>0</v>
      </c>
      <c r="B1" s="103"/>
      <c r="C1" s="103"/>
      <c r="D1" s="103"/>
      <c r="E1" s="103"/>
      <c r="F1" s="103"/>
      <c r="G1" s="103"/>
      <c r="H1" s="103"/>
      <c r="I1" s="103"/>
      <c r="J1" s="103"/>
      <c r="K1" s="103"/>
      <c r="L1" s="103"/>
      <c r="M1" s="103"/>
      <c r="N1" s="103"/>
      <c r="O1" s="103"/>
      <c r="P1" s="103"/>
      <c r="Q1" s="103"/>
      <c r="R1" s="103"/>
      <c r="S1" s="103"/>
      <c r="T1" s="103"/>
      <c r="U1" s="103"/>
      <c r="V1" s="103"/>
      <c r="W1" s="103"/>
      <c r="X1" s="103"/>
      <c r="Y1" s="103"/>
      <c r="Z1" s="103"/>
      <c r="AA1" s="103"/>
      <c r="AB1" s="119"/>
      <c r="AC1" s="119"/>
      <c r="AD1" s="119"/>
    </row>
    <row r="2" s="64" customFormat="1" ht="63.75" customHeight="1" spans="1:30">
      <c r="A2" s="104" t="s">
        <v>1</v>
      </c>
      <c r="B2" s="104"/>
      <c r="C2" s="104"/>
      <c r="D2" s="104"/>
      <c r="E2" s="104"/>
      <c r="F2" s="104"/>
      <c r="G2" s="104"/>
      <c r="H2" s="104"/>
      <c r="I2" s="104"/>
      <c r="J2" s="104"/>
      <c r="K2" s="104"/>
      <c r="L2" s="104"/>
      <c r="M2" s="104"/>
      <c r="N2" s="104"/>
      <c r="O2" s="104"/>
      <c r="P2" s="104"/>
      <c r="Q2" s="104"/>
      <c r="R2" s="104"/>
      <c r="S2" s="104"/>
      <c r="T2" s="104"/>
      <c r="U2" s="104"/>
      <c r="V2" s="104"/>
      <c r="W2" s="104"/>
      <c r="X2" s="104"/>
      <c r="Y2" s="104"/>
      <c r="Z2" s="104"/>
      <c r="AA2" s="104"/>
      <c r="AB2" s="119"/>
      <c r="AC2" s="119"/>
      <c r="AD2" s="119"/>
    </row>
    <row r="3" s="93" customFormat="1" ht="44.25" customHeight="1" spans="1:30">
      <c r="A3" s="77" t="s">
        <v>2</v>
      </c>
      <c r="B3" s="77" t="s">
        <v>3</v>
      </c>
      <c r="C3" s="77" t="s">
        <v>4</v>
      </c>
      <c r="D3" s="77" t="s">
        <v>5</v>
      </c>
      <c r="E3" s="77" t="s">
        <v>6</v>
      </c>
      <c r="F3" s="86" t="s">
        <v>7</v>
      </c>
      <c r="G3" s="78" t="s">
        <v>8</v>
      </c>
      <c r="H3" s="105" t="s">
        <v>9</v>
      </c>
      <c r="I3" s="105"/>
      <c r="J3" s="113"/>
      <c r="K3" s="113"/>
      <c r="L3" s="113"/>
      <c r="M3" s="77" t="s">
        <v>10</v>
      </c>
      <c r="N3" s="77"/>
      <c r="O3" s="77"/>
      <c r="P3" s="77"/>
      <c r="Q3" s="77"/>
      <c r="R3" s="77"/>
      <c r="S3" s="77"/>
      <c r="T3" s="77" t="s">
        <v>11</v>
      </c>
      <c r="U3" s="77"/>
      <c r="V3" s="77"/>
      <c r="W3" s="77"/>
      <c r="X3" s="77"/>
      <c r="Y3" s="77"/>
      <c r="Z3" s="77"/>
      <c r="AA3" s="77" t="s">
        <v>12</v>
      </c>
      <c r="AB3" s="120"/>
      <c r="AC3" s="120"/>
      <c r="AD3" s="120"/>
    </row>
    <row r="4" s="93" customFormat="1" ht="51.75" customHeight="1" spans="1:30">
      <c r="A4" s="77"/>
      <c r="B4" s="77"/>
      <c r="C4" s="77"/>
      <c r="D4" s="77"/>
      <c r="E4" s="77"/>
      <c r="F4" s="106"/>
      <c r="G4" s="78"/>
      <c r="H4" s="105" t="s">
        <v>13</v>
      </c>
      <c r="I4" s="105" t="s">
        <v>14</v>
      </c>
      <c r="J4" s="113" t="s">
        <v>15</v>
      </c>
      <c r="K4" s="113" t="s">
        <v>16</v>
      </c>
      <c r="L4" s="113" t="s">
        <v>17</v>
      </c>
      <c r="M4" s="78" t="s">
        <v>18</v>
      </c>
      <c r="N4" s="78" t="s">
        <v>19</v>
      </c>
      <c r="O4" s="78" t="s">
        <v>20</v>
      </c>
      <c r="P4" s="78" t="s">
        <v>21</v>
      </c>
      <c r="Q4" s="77" t="s">
        <v>22</v>
      </c>
      <c r="R4" s="77" t="s">
        <v>23</v>
      </c>
      <c r="S4" s="77" t="s">
        <v>24</v>
      </c>
      <c r="T4" s="78" t="s">
        <v>25</v>
      </c>
      <c r="U4" s="78" t="s">
        <v>26</v>
      </c>
      <c r="V4" s="78" t="s">
        <v>20</v>
      </c>
      <c r="W4" s="78" t="s">
        <v>27</v>
      </c>
      <c r="X4" s="77" t="s">
        <v>28</v>
      </c>
      <c r="Y4" s="77" t="s">
        <v>29</v>
      </c>
      <c r="Z4" s="77" t="s">
        <v>30</v>
      </c>
      <c r="AA4" s="77"/>
      <c r="AB4" s="120"/>
      <c r="AC4" s="120"/>
      <c r="AD4" s="120"/>
    </row>
    <row r="5" s="94" customFormat="1" ht="62" customHeight="1" spans="1:30">
      <c r="A5" s="107" t="s">
        <v>31</v>
      </c>
      <c r="B5" s="108"/>
      <c r="C5" s="108"/>
      <c r="D5" s="108"/>
      <c r="E5" s="108"/>
      <c r="F5" s="108"/>
      <c r="G5" s="108"/>
      <c r="H5" s="108"/>
      <c r="I5" s="108"/>
      <c r="J5" s="108"/>
      <c r="K5" s="108"/>
      <c r="L5" s="108"/>
      <c r="M5" s="108"/>
      <c r="N5" s="108"/>
      <c r="O5" s="108"/>
      <c r="P5" s="108"/>
      <c r="Q5" s="108"/>
      <c r="R5" s="108"/>
      <c r="S5" s="108"/>
      <c r="T5" s="108"/>
      <c r="U5" s="108"/>
      <c r="V5" s="108"/>
      <c r="W5" s="108"/>
      <c r="X5" s="108"/>
      <c r="Y5" s="108"/>
      <c r="Z5" s="108"/>
      <c r="AA5" s="121"/>
      <c r="AB5" s="72"/>
      <c r="AC5" s="72"/>
      <c r="AD5" s="72"/>
    </row>
    <row r="6" ht="54" customHeight="1" spans="1:27">
      <c r="A6" s="81">
        <v>1</v>
      </c>
      <c r="B6" s="81" t="s">
        <v>32</v>
      </c>
      <c r="C6" s="81" t="s">
        <v>33</v>
      </c>
      <c r="D6" s="81">
        <v>12</v>
      </c>
      <c r="E6" s="81" t="s">
        <v>34</v>
      </c>
      <c r="F6" s="109"/>
      <c r="G6" s="81">
        <v>408</v>
      </c>
      <c r="H6" s="110">
        <v>6.2</v>
      </c>
      <c r="I6" s="110" t="s">
        <v>35</v>
      </c>
      <c r="J6" s="91" t="s">
        <v>36</v>
      </c>
      <c r="K6" s="91"/>
      <c r="L6" s="91"/>
      <c r="M6" s="90">
        <f>G6*H6</f>
        <v>2529.6</v>
      </c>
      <c r="N6" s="81">
        <f>G6*1.9*2</f>
        <v>1550.4</v>
      </c>
      <c r="O6" s="81">
        <f>1.5*2*G6</f>
        <v>1224</v>
      </c>
      <c r="P6" s="82">
        <f>142+45+192</f>
        <v>379</v>
      </c>
      <c r="Q6" s="81">
        <v>0</v>
      </c>
      <c r="R6" s="81">
        <f>185+49+2+126+31+19+79+26+47+586+570+100+577+105+847</f>
        <v>3349</v>
      </c>
      <c r="S6" s="85">
        <f t="shared" ref="S6:S17" si="0">R6+Q6+P6+O6+N6+M6</f>
        <v>9032</v>
      </c>
      <c r="T6" s="81">
        <f>G6*4</f>
        <v>1632</v>
      </c>
      <c r="U6" s="81">
        <f t="shared" ref="U6:U17" si="1">N6</f>
        <v>1550.4</v>
      </c>
      <c r="V6" s="85">
        <f t="shared" ref="V6:V17" si="2">O6</f>
        <v>1224</v>
      </c>
      <c r="W6" s="85">
        <f t="shared" ref="W6:W17" si="3">P6</f>
        <v>379</v>
      </c>
      <c r="X6" s="85">
        <f t="shared" ref="X6:X17" si="4">Q6</f>
        <v>0</v>
      </c>
      <c r="Y6" s="85">
        <f t="shared" ref="Y6:Y17" si="5">R6</f>
        <v>3349</v>
      </c>
      <c r="Z6" s="90">
        <f t="shared" ref="Z6:Z17" si="6">Y6+X6+W6+V6+U6+T6</f>
        <v>8134.4</v>
      </c>
      <c r="AA6" s="85" t="s">
        <v>37</v>
      </c>
    </row>
    <row r="7" ht="54" customHeight="1" spans="1:27">
      <c r="A7" s="81">
        <v>2</v>
      </c>
      <c r="B7" s="81" t="s">
        <v>38</v>
      </c>
      <c r="C7" s="81" t="s">
        <v>33</v>
      </c>
      <c r="D7" s="81">
        <v>12</v>
      </c>
      <c r="E7" s="81" t="s">
        <v>34</v>
      </c>
      <c r="F7" s="109"/>
      <c r="G7" s="81">
        <v>355</v>
      </c>
      <c r="H7" s="110">
        <v>6.4</v>
      </c>
      <c r="I7" s="110" t="s">
        <v>39</v>
      </c>
      <c r="J7" s="91" t="s">
        <v>40</v>
      </c>
      <c r="K7" s="91"/>
      <c r="L7" s="91"/>
      <c r="M7" s="90">
        <f>G7*H7</f>
        <v>2272</v>
      </c>
      <c r="N7" s="81">
        <f>G7*2.8*2</f>
        <v>1988</v>
      </c>
      <c r="O7" s="81">
        <f>1.8*2*G7</f>
        <v>1278</v>
      </c>
      <c r="P7" s="82">
        <f>5862+757</f>
        <v>6619</v>
      </c>
      <c r="Q7" s="81">
        <v>0</v>
      </c>
      <c r="R7" s="81">
        <f>47+39+10+16+11+92+69+38+60+62+114</f>
        <v>558</v>
      </c>
      <c r="S7" s="85">
        <f t="shared" si="0"/>
        <v>12715</v>
      </c>
      <c r="T7" s="81">
        <f>G7*4</f>
        <v>1420</v>
      </c>
      <c r="U7" s="81">
        <f t="shared" si="1"/>
        <v>1988</v>
      </c>
      <c r="V7" s="85">
        <f t="shared" si="2"/>
        <v>1278</v>
      </c>
      <c r="W7" s="85">
        <f t="shared" si="3"/>
        <v>6619</v>
      </c>
      <c r="X7" s="85">
        <f t="shared" si="4"/>
        <v>0</v>
      </c>
      <c r="Y7" s="85">
        <f t="shared" si="5"/>
        <v>558</v>
      </c>
      <c r="Z7" s="90">
        <f t="shared" si="6"/>
        <v>11863</v>
      </c>
      <c r="AA7" s="85" t="s">
        <v>41</v>
      </c>
    </row>
    <row r="8" ht="54" customHeight="1" spans="1:27">
      <c r="A8" s="81">
        <v>3</v>
      </c>
      <c r="B8" s="81" t="s">
        <v>42</v>
      </c>
      <c r="C8" s="81" t="s">
        <v>33</v>
      </c>
      <c r="D8" s="81">
        <v>12</v>
      </c>
      <c r="E8" s="81" t="s">
        <v>34</v>
      </c>
      <c r="F8" s="109">
        <v>6</v>
      </c>
      <c r="G8" s="81">
        <v>803</v>
      </c>
      <c r="H8" s="110">
        <v>12.2</v>
      </c>
      <c r="I8" s="110" t="s">
        <v>35</v>
      </c>
      <c r="J8" s="91" t="s">
        <v>43</v>
      </c>
      <c r="K8" s="91"/>
      <c r="L8" s="91"/>
      <c r="M8" s="90">
        <f>G8*H8</f>
        <v>9796.6</v>
      </c>
      <c r="N8" s="81">
        <f>G8*1.9*2</f>
        <v>3051.4</v>
      </c>
      <c r="O8" s="81">
        <f>(1.8+1.5)*G8</f>
        <v>2649.9</v>
      </c>
      <c r="P8" s="82">
        <f>591+89</f>
        <v>680</v>
      </c>
      <c r="Q8" s="81">
        <v>0</v>
      </c>
      <c r="R8" s="81">
        <f>1.4*2*803+50+31</f>
        <v>2329.4</v>
      </c>
      <c r="S8" s="85">
        <f t="shared" si="0"/>
        <v>18507.3</v>
      </c>
      <c r="T8" s="81">
        <f>G8*4</f>
        <v>3212</v>
      </c>
      <c r="U8" s="81">
        <f t="shared" si="1"/>
        <v>3051.4</v>
      </c>
      <c r="V8" s="85">
        <f t="shared" si="2"/>
        <v>2649.9</v>
      </c>
      <c r="W8" s="85">
        <f t="shared" si="3"/>
        <v>680</v>
      </c>
      <c r="X8" s="85">
        <f t="shared" si="4"/>
        <v>0</v>
      </c>
      <c r="Y8" s="85">
        <f t="shared" si="5"/>
        <v>2329.4</v>
      </c>
      <c r="Z8" s="90">
        <f t="shared" si="6"/>
        <v>11922.7</v>
      </c>
      <c r="AA8" s="85" t="s">
        <v>44</v>
      </c>
    </row>
    <row r="9" s="65" customFormat="1" ht="54" customHeight="1" spans="1:30">
      <c r="A9" s="81">
        <v>4</v>
      </c>
      <c r="B9" s="81" t="s">
        <v>45</v>
      </c>
      <c r="C9" s="81" t="s">
        <v>33</v>
      </c>
      <c r="D9" s="81">
        <v>14</v>
      </c>
      <c r="E9" s="81" t="s">
        <v>34</v>
      </c>
      <c r="F9" s="109">
        <v>22</v>
      </c>
      <c r="G9" s="81">
        <v>2666</v>
      </c>
      <c r="H9" s="110" t="s">
        <v>46</v>
      </c>
      <c r="I9" s="110" t="s">
        <v>47</v>
      </c>
      <c r="J9" s="91" t="s">
        <v>39</v>
      </c>
      <c r="K9" s="91"/>
      <c r="L9" s="91"/>
      <c r="M9" s="90">
        <f>G9*13*2</f>
        <v>69316</v>
      </c>
      <c r="N9" s="81">
        <f>4.3*2*G9</f>
        <v>22927.6</v>
      </c>
      <c r="O9" s="81">
        <f>2.8*2*G9</f>
        <v>14929.6</v>
      </c>
      <c r="P9" s="82">
        <f>180+547+423+4351+1235+4195+5314+1229</f>
        <v>17474</v>
      </c>
      <c r="Q9" s="81">
        <f>186+300+266+222+181+104+166+50+92+137+392+266+255+119+322+414+500+70+330+77</f>
        <v>4449</v>
      </c>
      <c r="R9" s="116">
        <f>8633+11002+7467+2652+1058+7761+818+641+5126+564+175+6059+1395+8954+3549</f>
        <v>65854</v>
      </c>
      <c r="S9" s="85">
        <f t="shared" si="0"/>
        <v>194950.2</v>
      </c>
      <c r="T9" s="81">
        <f>G9*4*2</f>
        <v>21328</v>
      </c>
      <c r="U9" s="81">
        <f t="shared" si="1"/>
        <v>22927.6</v>
      </c>
      <c r="V9" s="85">
        <f t="shared" si="2"/>
        <v>14929.6</v>
      </c>
      <c r="W9" s="85">
        <f t="shared" si="3"/>
        <v>17474</v>
      </c>
      <c r="X9" s="85">
        <f t="shared" si="4"/>
        <v>4449</v>
      </c>
      <c r="Y9" s="85">
        <f t="shared" si="5"/>
        <v>65854</v>
      </c>
      <c r="Z9" s="90">
        <f t="shared" si="6"/>
        <v>146962.2</v>
      </c>
      <c r="AA9" s="85" t="s">
        <v>48</v>
      </c>
      <c r="AB9" s="72"/>
      <c r="AC9" s="72"/>
      <c r="AD9" s="72"/>
    </row>
    <row r="10" s="65" customFormat="1" ht="54" customHeight="1" spans="1:30">
      <c r="A10" s="81">
        <v>5</v>
      </c>
      <c r="B10" s="81" t="s">
        <v>49</v>
      </c>
      <c r="C10" s="81" t="s">
        <v>33</v>
      </c>
      <c r="D10" s="81">
        <v>14</v>
      </c>
      <c r="E10" s="81" t="s">
        <v>34</v>
      </c>
      <c r="F10" s="109"/>
      <c r="G10" s="81">
        <v>733</v>
      </c>
      <c r="H10" s="110" t="s">
        <v>50</v>
      </c>
      <c r="I10" s="110" t="s">
        <v>51</v>
      </c>
      <c r="J10" s="91" t="s">
        <v>39</v>
      </c>
      <c r="K10" s="91"/>
      <c r="L10" s="91"/>
      <c r="M10" s="90">
        <f>G10*11*2</f>
        <v>16126</v>
      </c>
      <c r="N10" s="81">
        <f>G10*4.5*2</f>
        <v>6597</v>
      </c>
      <c r="O10" s="81">
        <f>2.8*2*G10</f>
        <v>4104.8</v>
      </c>
      <c r="P10" s="82">
        <f>632+1359+561</f>
        <v>2552</v>
      </c>
      <c r="Q10" s="81">
        <v>0</v>
      </c>
      <c r="R10" s="116">
        <f>1067+610+3019+21088+3593+2649</f>
        <v>32026</v>
      </c>
      <c r="S10" s="85">
        <f t="shared" si="0"/>
        <v>61405.8</v>
      </c>
      <c r="T10" s="81">
        <f>G10*4*2</f>
        <v>5864</v>
      </c>
      <c r="U10" s="81">
        <f t="shared" si="1"/>
        <v>6597</v>
      </c>
      <c r="V10" s="85">
        <f t="shared" si="2"/>
        <v>4104.8</v>
      </c>
      <c r="W10" s="85">
        <f t="shared" si="3"/>
        <v>2552</v>
      </c>
      <c r="X10" s="85">
        <f t="shared" si="4"/>
        <v>0</v>
      </c>
      <c r="Y10" s="85">
        <f t="shared" si="5"/>
        <v>32026</v>
      </c>
      <c r="Z10" s="90">
        <f t="shared" si="6"/>
        <v>51143.8</v>
      </c>
      <c r="AA10" s="85" t="s">
        <v>52</v>
      </c>
      <c r="AB10" s="72"/>
      <c r="AC10" s="72"/>
      <c r="AD10" s="72"/>
    </row>
    <row r="11" ht="54" customHeight="1" spans="1:27">
      <c r="A11" s="81">
        <v>6</v>
      </c>
      <c r="B11" s="81" t="s">
        <v>53</v>
      </c>
      <c r="C11" s="81" t="s">
        <v>33</v>
      </c>
      <c r="D11" s="81">
        <v>12</v>
      </c>
      <c r="E11" s="81" t="s">
        <v>34</v>
      </c>
      <c r="F11" s="109">
        <v>26</v>
      </c>
      <c r="G11" s="81">
        <v>1981</v>
      </c>
      <c r="H11" s="110">
        <v>15.2</v>
      </c>
      <c r="I11" s="110" t="s">
        <v>54</v>
      </c>
      <c r="J11" s="91" t="s">
        <v>55</v>
      </c>
      <c r="K11" s="91"/>
      <c r="L11" s="91"/>
      <c r="M11" s="90">
        <f>G11*H11</f>
        <v>30111.2</v>
      </c>
      <c r="N11" s="81">
        <f>G11*3.4*2</f>
        <v>13470.8</v>
      </c>
      <c r="O11" s="81">
        <f>(3.5+3.8)*G11</f>
        <v>14461.3</v>
      </c>
      <c r="P11" s="82">
        <f>1905+2582+600</f>
        <v>5087</v>
      </c>
      <c r="Q11" s="81">
        <v>0</v>
      </c>
      <c r="R11" s="81">
        <f>610+989+243+135+55+112+2207+698+502+596+182+487+526+3246+2648+951+410+204+748+626+2158+198+176+806+443+908+400+182+1909+4729+2348</f>
        <v>30432</v>
      </c>
      <c r="S11" s="85">
        <f t="shared" si="0"/>
        <v>93562.3</v>
      </c>
      <c r="T11" s="81">
        <f>G11*4</f>
        <v>7924</v>
      </c>
      <c r="U11" s="81">
        <f t="shared" si="1"/>
        <v>13470.8</v>
      </c>
      <c r="V11" s="85">
        <f t="shared" si="2"/>
        <v>14461.3</v>
      </c>
      <c r="W11" s="85">
        <f t="shared" si="3"/>
        <v>5087</v>
      </c>
      <c r="X11" s="85">
        <f t="shared" si="4"/>
        <v>0</v>
      </c>
      <c r="Y11" s="85">
        <f t="shared" si="5"/>
        <v>30432</v>
      </c>
      <c r="Z11" s="90">
        <f t="shared" si="6"/>
        <v>71375.1</v>
      </c>
      <c r="AA11" s="85" t="s">
        <v>56</v>
      </c>
    </row>
    <row r="12" ht="54" customHeight="1" spans="1:27">
      <c r="A12" s="81">
        <v>7</v>
      </c>
      <c r="B12" s="81" t="s">
        <v>57</v>
      </c>
      <c r="C12" s="81" t="s">
        <v>33</v>
      </c>
      <c r="D12" s="81">
        <v>12</v>
      </c>
      <c r="E12" s="81" t="s">
        <v>34</v>
      </c>
      <c r="F12" s="109">
        <v>8</v>
      </c>
      <c r="G12" s="81">
        <v>964</v>
      </c>
      <c r="H12" s="110">
        <v>14.8</v>
      </c>
      <c r="I12" s="110" t="s">
        <v>58</v>
      </c>
      <c r="J12" s="91" t="s">
        <v>59</v>
      </c>
      <c r="K12" s="91"/>
      <c r="L12" s="91"/>
      <c r="M12" s="90">
        <f>G12*H12</f>
        <v>14267.2</v>
      </c>
      <c r="N12" s="81">
        <f>G12*3.6*2</f>
        <v>6940.8</v>
      </c>
      <c r="O12" s="81">
        <f>3.8*2*G12</f>
        <v>7326.4</v>
      </c>
      <c r="P12" s="82">
        <f>2753+2866+812+3193</f>
        <v>9624</v>
      </c>
      <c r="Q12" s="81">
        <v>0</v>
      </c>
      <c r="R12" s="81">
        <f>2010+966+2376+1688+22+22+22+20+20+8+6+20+20+20+20+162+1247+2913+1158+1176+765+670+446+743+1343</f>
        <v>17863</v>
      </c>
      <c r="S12" s="85">
        <f t="shared" si="0"/>
        <v>56021.4</v>
      </c>
      <c r="T12" s="81">
        <f>G12*4</f>
        <v>3856</v>
      </c>
      <c r="U12" s="81">
        <f t="shared" si="1"/>
        <v>6940.8</v>
      </c>
      <c r="V12" s="85">
        <f t="shared" si="2"/>
        <v>7326.4</v>
      </c>
      <c r="W12" s="85">
        <f t="shared" si="3"/>
        <v>9624</v>
      </c>
      <c r="X12" s="85">
        <f t="shared" si="4"/>
        <v>0</v>
      </c>
      <c r="Y12" s="85">
        <f t="shared" si="5"/>
        <v>17863</v>
      </c>
      <c r="Z12" s="90">
        <f t="shared" si="6"/>
        <v>45610.2</v>
      </c>
      <c r="AA12" s="85" t="s">
        <v>60</v>
      </c>
    </row>
    <row r="13" ht="54" customHeight="1" spans="1:27">
      <c r="A13" s="81">
        <v>8</v>
      </c>
      <c r="B13" s="81" t="s">
        <v>61</v>
      </c>
      <c r="C13" s="81" t="s">
        <v>33</v>
      </c>
      <c r="D13" s="81">
        <v>12</v>
      </c>
      <c r="E13" s="81" t="s">
        <v>34</v>
      </c>
      <c r="F13" s="109"/>
      <c r="G13" s="81">
        <v>933</v>
      </c>
      <c r="H13" s="110">
        <v>14.8</v>
      </c>
      <c r="I13" s="110" t="s">
        <v>58</v>
      </c>
      <c r="J13" s="91" t="s">
        <v>59</v>
      </c>
      <c r="K13" s="91"/>
      <c r="L13" s="91"/>
      <c r="M13" s="90">
        <f>G13*H13</f>
        <v>13808.4</v>
      </c>
      <c r="N13" s="81">
        <f>G13*3.6*2</f>
        <v>6717.6</v>
      </c>
      <c r="O13" s="81">
        <f>3.8*2*G13</f>
        <v>7090.8</v>
      </c>
      <c r="P13" s="82">
        <f>160+168+141+265+113</f>
        <v>847</v>
      </c>
      <c r="Q13" s="81">
        <v>0</v>
      </c>
      <c r="R13" s="81">
        <f>360+932+1240+1629+7543+3533+1456+1339</f>
        <v>18032</v>
      </c>
      <c r="S13" s="85">
        <f t="shared" si="0"/>
        <v>46495.8</v>
      </c>
      <c r="T13" s="81">
        <f>G13*4</f>
        <v>3732</v>
      </c>
      <c r="U13" s="81">
        <f t="shared" si="1"/>
        <v>6717.6</v>
      </c>
      <c r="V13" s="85">
        <f t="shared" si="2"/>
        <v>7090.8</v>
      </c>
      <c r="W13" s="85">
        <f t="shared" si="3"/>
        <v>847</v>
      </c>
      <c r="X13" s="85">
        <f t="shared" si="4"/>
        <v>0</v>
      </c>
      <c r="Y13" s="85">
        <f t="shared" si="5"/>
        <v>18032</v>
      </c>
      <c r="Z13" s="90">
        <f t="shared" si="6"/>
        <v>36419.4</v>
      </c>
      <c r="AA13" s="85" t="s">
        <v>62</v>
      </c>
    </row>
    <row r="14" ht="54" customHeight="1" spans="1:27">
      <c r="A14" s="81">
        <v>9</v>
      </c>
      <c r="B14" s="81" t="s">
        <v>63</v>
      </c>
      <c r="C14" s="81" t="s">
        <v>33</v>
      </c>
      <c r="D14" s="81">
        <v>12</v>
      </c>
      <c r="E14" s="81" t="s">
        <v>34</v>
      </c>
      <c r="F14" s="109">
        <v>14</v>
      </c>
      <c r="G14" s="81">
        <v>609</v>
      </c>
      <c r="H14" s="110">
        <v>7.4</v>
      </c>
      <c r="I14" s="110" t="s">
        <v>64</v>
      </c>
      <c r="J14" s="91" t="s">
        <v>65</v>
      </c>
      <c r="K14" s="91"/>
      <c r="L14" s="91"/>
      <c r="M14" s="90">
        <f>G14*H14</f>
        <v>4506.6</v>
      </c>
      <c r="N14" s="81">
        <f>G14*(2.4+4.2)</f>
        <v>4019.4</v>
      </c>
      <c r="O14" s="81">
        <f>3*2*G14</f>
        <v>3654</v>
      </c>
      <c r="P14" s="82">
        <f>2200+2230</f>
        <v>4430</v>
      </c>
      <c r="Q14" s="81">
        <v>0</v>
      </c>
      <c r="R14" s="81">
        <f>1459+40+33+144+43+13+56+100+129+364</f>
        <v>2381</v>
      </c>
      <c r="S14" s="85">
        <f t="shared" si="0"/>
        <v>18991</v>
      </c>
      <c r="T14" s="81">
        <f>G14*4</f>
        <v>2436</v>
      </c>
      <c r="U14" s="81">
        <f t="shared" si="1"/>
        <v>4019.4</v>
      </c>
      <c r="V14" s="85">
        <f t="shared" si="2"/>
        <v>3654</v>
      </c>
      <c r="W14" s="85">
        <f t="shared" si="3"/>
        <v>4430</v>
      </c>
      <c r="X14" s="85">
        <f t="shared" si="4"/>
        <v>0</v>
      </c>
      <c r="Y14" s="85">
        <f t="shared" si="5"/>
        <v>2381</v>
      </c>
      <c r="Z14" s="90">
        <f t="shared" si="6"/>
        <v>16920.4</v>
      </c>
      <c r="AA14" s="85" t="s">
        <v>66</v>
      </c>
    </row>
    <row r="15" s="65" customFormat="1" ht="54" customHeight="1" spans="1:30">
      <c r="A15" s="81">
        <v>10</v>
      </c>
      <c r="B15" s="81" t="s">
        <v>67</v>
      </c>
      <c r="C15" s="81" t="s">
        <v>33</v>
      </c>
      <c r="D15" s="81">
        <v>12</v>
      </c>
      <c r="E15" s="81" t="s">
        <v>34</v>
      </c>
      <c r="F15" s="109"/>
      <c r="G15" s="81">
        <v>645</v>
      </c>
      <c r="H15" s="110" t="s">
        <v>68</v>
      </c>
      <c r="I15" s="110" t="s">
        <v>69</v>
      </c>
      <c r="J15" s="91"/>
      <c r="K15" s="91"/>
      <c r="L15" s="91"/>
      <c r="M15" s="90">
        <f>200*21+445*9.2</f>
        <v>8294</v>
      </c>
      <c r="N15" s="81">
        <f>200*3.5*2+445*2.4*2</f>
        <v>3536</v>
      </c>
      <c r="O15" s="81">
        <v>4150</v>
      </c>
      <c r="P15" s="82">
        <v>0</v>
      </c>
      <c r="Q15" s="81">
        <v>0</v>
      </c>
      <c r="R15" s="81">
        <v>0</v>
      </c>
      <c r="S15" s="85">
        <f t="shared" si="0"/>
        <v>15980</v>
      </c>
      <c r="T15" s="81">
        <f>G15*4</f>
        <v>2580</v>
      </c>
      <c r="U15" s="81">
        <f t="shared" si="1"/>
        <v>3536</v>
      </c>
      <c r="V15" s="85">
        <f t="shared" si="2"/>
        <v>4150</v>
      </c>
      <c r="W15" s="85">
        <f t="shared" si="3"/>
        <v>0</v>
      </c>
      <c r="X15" s="85">
        <f t="shared" si="4"/>
        <v>0</v>
      </c>
      <c r="Y15" s="85">
        <f t="shared" si="5"/>
        <v>0</v>
      </c>
      <c r="Z15" s="90">
        <f t="shared" si="6"/>
        <v>10266</v>
      </c>
      <c r="AA15" s="85" t="s">
        <v>62</v>
      </c>
      <c r="AB15" s="72"/>
      <c r="AC15" s="72"/>
      <c r="AD15" s="72"/>
    </row>
    <row r="16" s="65" customFormat="1" ht="54" customHeight="1" spans="1:30">
      <c r="A16" s="81">
        <v>11</v>
      </c>
      <c r="B16" s="81" t="s">
        <v>70</v>
      </c>
      <c r="C16" s="81" t="s">
        <v>33</v>
      </c>
      <c r="D16" s="81">
        <v>12</v>
      </c>
      <c r="E16" s="81" t="s">
        <v>34</v>
      </c>
      <c r="F16" s="109">
        <v>3</v>
      </c>
      <c r="G16" s="81">
        <v>2223</v>
      </c>
      <c r="H16" s="110" t="s">
        <v>71</v>
      </c>
      <c r="I16" s="110" t="s">
        <v>72</v>
      </c>
      <c r="J16" s="91" t="s">
        <v>39</v>
      </c>
      <c r="K16" s="91"/>
      <c r="L16" s="91"/>
      <c r="M16" s="90">
        <f>G16*12*4</f>
        <v>106704</v>
      </c>
      <c r="N16" s="81">
        <f>G16*3.2*2</f>
        <v>14227.2</v>
      </c>
      <c r="O16" s="81">
        <f>2.8*2*G16</f>
        <v>12448.8</v>
      </c>
      <c r="P16" s="82">
        <f>494+956</f>
        <v>1450</v>
      </c>
      <c r="Q16" s="81">
        <f>100+31+28+465+193+210+277+52+120+354+77+258+180+45+208+43+275+640+4009+2994+46+429+148+450+143+605+41+103+357+452+35+747+1494+280+1331+532+2330+255+26+220+76+346+42+1871+81+28+1755+68+2806+2264+128+480+310+516+251+243+103+104+913+227+67+168+81+177+134+139+2689+576+146+100+100+30+28+12+55</f>
        <v>37697</v>
      </c>
      <c r="R16" s="116">
        <f>3406+11443+1561+157+927+927+130+15742+1480+5106+3404+8946+21545+972+972+5253+6937+2364+5974+3662+11364</f>
        <v>112272</v>
      </c>
      <c r="S16" s="85">
        <f t="shared" si="0"/>
        <v>284799</v>
      </c>
      <c r="T16" s="81">
        <f>G16*4*4</f>
        <v>35568</v>
      </c>
      <c r="U16" s="81">
        <f t="shared" si="1"/>
        <v>14227.2</v>
      </c>
      <c r="V16" s="85">
        <f t="shared" si="2"/>
        <v>12448.8</v>
      </c>
      <c r="W16" s="85">
        <f t="shared" si="3"/>
        <v>1450</v>
      </c>
      <c r="X16" s="85">
        <f t="shared" si="4"/>
        <v>37697</v>
      </c>
      <c r="Y16" s="85">
        <f t="shared" si="5"/>
        <v>112272</v>
      </c>
      <c r="Z16" s="90">
        <f t="shared" si="6"/>
        <v>213663</v>
      </c>
      <c r="AA16" s="85" t="s">
        <v>73</v>
      </c>
      <c r="AB16" s="72"/>
      <c r="AC16" s="72"/>
      <c r="AD16" s="72"/>
    </row>
    <row r="17" s="65" customFormat="1" ht="54" customHeight="1" spans="1:30">
      <c r="A17" s="81">
        <v>12</v>
      </c>
      <c r="B17" s="81" t="s">
        <v>74</v>
      </c>
      <c r="C17" s="81" t="s">
        <v>33</v>
      </c>
      <c r="D17" s="81">
        <v>12</v>
      </c>
      <c r="E17" s="81" t="s">
        <v>34</v>
      </c>
      <c r="F17" s="109"/>
      <c r="G17" s="81">
        <v>1318</v>
      </c>
      <c r="H17" s="110" t="s">
        <v>75</v>
      </c>
      <c r="I17" s="110"/>
      <c r="J17" s="91"/>
      <c r="K17" s="91"/>
      <c r="L17" s="91"/>
      <c r="M17" s="90">
        <f>G17*3.6*4</f>
        <v>18979.2</v>
      </c>
      <c r="N17" s="81">
        <v>0</v>
      </c>
      <c r="O17" s="81">
        <f>1320</f>
        <v>1320</v>
      </c>
      <c r="P17" s="82">
        <v>0</v>
      </c>
      <c r="Q17" s="81">
        <f>G17*16+3522+3549</f>
        <v>28159</v>
      </c>
      <c r="R17" s="81">
        <f>27297+32995+37215+23309+6151</f>
        <v>126967</v>
      </c>
      <c r="S17" s="85">
        <f t="shared" si="0"/>
        <v>175425.2</v>
      </c>
      <c r="T17" s="81">
        <f>G17*3.6*4</f>
        <v>18979.2</v>
      </c>
      <c r="U17" s="81">
        <f t="shared" si="1"/>
        <v>0</v>
      </c>
      <c r="V17" s="85">
        <f t="shared" si="2"/>
        <v>1320</v>
      </c>
      <c r="W17" s="85">
        <f t="shared" si="3"/>
        <v>0</v>
      </c>
      <c r="X17" s="85">
        <f t="shared" si="4"/>
        <v>28159</v>
      </c>
      <c r="Y17" s="85">
        <f t="shared" si="5"/>
        <v>126967</v>
      </c>
      <c r="Z17" s="90">
        <f t="shared" si="6"/>
        <v>175425.2</v>
      </c>
      <c r="AA17" s="85" t="s">
        <v>76</v>
      </c>
      <c r="AB17" s="72"/>
      <c r="AC17" s="72"/>
      <c r="AD17" s="72"/>
    </row>
    <row r="18" ht="54" customHeight="1" spans="1:27">
      <c r="A18" s="81">
        <v>13</v>
      </c>
      <c r="B18" s="81" t="s">
        <v>77</v>
      </c>
      <c r="C18" s="81" t="s">
        <v>78</v>
      </c>
      <c r="D18" s="81">
        <v>12</v>
      </c>
      <c r="E18" s="81" t="s">
        <v>34</v>
      </c>
      <c r="F18" s="109"/>
      <c r="G18" s="81">
        <f>1300-185</f>
        <v>1115</v>
      </c>
      <c r="H18" s="110">
        <v>14</v>
      </c>
      <c r="I18" s="110"/>
      <c r="J18" s="91"/>
      <c r="K18" s="91"/>
      <c r="L18" s="91"/>
      <c r="M18" s="90">
        <f t="shared" ref="M18:M23" si="7">G18*H18</f>
        <v>15610</v>
      </c>
      <c r="N18" s="81">
        <v>0</v>
      </c>
      <c r="O18" s="81">
        <v>714</v>
      </c>
      <c r="P18" s="82">
        <v>0</v>
      </c>
      <c r="Q18" s="81">
        <v>641</v>
      </c>
      <c r="R18" s="81">
        <v>0</v>
      </c>
      <c r="S18" s="85">
        <f t="shared" ref="S18:S37" si="8">R18+Q18+P18+O18+N18+M18</f>
        <v>16965</v>
      </c>
      <c r="T18" s="81">
        <f>G18*4</f>
        <v>4460</v>
      </c>
      <c r="U18" s="81">
        <f t="shared" ref="U18:U37" si="9">N18</f>
        <v>0</v>
      </c>
      <c r="V18" s="85">
        <f t="shared" ref="V18:V37" si="10">O18</f>
        <v>714</v>
      </c>
      <c r="W18" s="85">
        <f t="shared" ref="W18:W37" si="11">P18</f>
        <v>0</v>
      </c>
      <c r="X18" s="85">
        <f t="shared" ref="X18:X37" si="12">Q18</f>
        <v>641</v>
      </c>
      <c r="Y18" s="85">
        <f t="shared" ref="Y18:Y37" si="13">R18</f>
        <v>0</v>
      </c>
      <c r="Z18" s="90">
        <f t="shared" ref="Z18:Z37" si="14">Y18+X18+W18+V18+U18+T18</f>
        <v>5815</v>
      </c>
      <c r="AA18" s="85" t="s">
        <v>79</v>
      </c>
    </row>
    <row r="19" ht="54" customHeight="1" spans="1:27">
      <c r="A19" s="81">
        <v>14</v>
      </c>
      <c r="B19" s="81" t="s">
        <v>80</v>
      </c>
      <c r="C19" s="81" t="s">
        <v>78</v>
      </c>
      <c r="D19" s="81">
        <v>12</v>
      </c>
      <c r="E19" s="81" t="s">
        <v>34</v>
      </c>
      <c r="F19" s="109"/>
      <c r="G19" s="81">
        <v>193</v>
      </c>
      <c r="H19" s="110"/>
      <c r="I19" s="110"/>
      <c r="J19" s="91"/>
      <c r="K19" s="91"/>
      <c r="L19" s="91"/>
      <c r="M19" s="90">
        <v>0</v>
      </c>
      <c r="N19" s="81">
        <v>0</v>
      </c>
      <c r="O19" s="81">
        <v>4931</v>
      </c>
      <c r="P19" s="82">
        <v>0</v>
      </c>
      <c r="Q19" s="81">
        <v>0</v>
      </c>
      <c r="R19" s="81">
        <v>0</v>
      </c>
      <c r="S19" s="85">
        <f t="shared" si="8"/>
        <v>4931</v>
      </c>
      <c r="T19" s="81">
        <v>0</v>
      </c>
      <c r="U19" s="81">
        <f t="shared" si="9"/>
        <v>0</v>
      </c>
      <c r="V19" s="85">
        <f t="shared" si="10"/>
        <v>4931</v>
      </c>
      <c r="W19" s="85">
        <f t="shared" si="11"/>
        <v>0</v>
      </c>
      <c r="X19" s="85">
        <f t="shared" si="12"/>
        <v>0</v>
      </c>
      <c r="Y19" s="85">
        <f t="shared" si="13"/>
        <v>0</v>
      </c>
      <c r="Z19" s="90">
        <f t="shared" si="14"/>
        <v>4931</v>
      </c>
      <c r="AA19" s="85" t="s">
        <v>81</v>
      </c>
    </row>
    <row r="20" s="95" customFormat="1" ht="54" customHeight="1" spans="1:30">
      <c r="A20" s="81">
        <v>15</v>
      </c>
      <c r="B20" s="81" t="s">
        <v>82</v>
      </c>
      <c r="C20" s="81" t="s">
        <v>78</v>
      </c>
      <c r="D20" s="81">
        <v>12</v>
      </c>
      <c r="E20" s="81" t="s">
        <v>34</v>
      </c>
      <c r="F20" s="109"/>
      <c r="G20" s="81">
        <v>1149</v>
      </c>
      <c r="H20" s="110" t="s">
        <v>83</v>
      </c>
      <c r="I20" s="110"/>
      <c r="J20" s="91"/>
      <c r="K20" s="91"/>
      <c r="L20" s="91"/>
      <c r="M20" s="90">
        <f>750*7+399*15</f>
        <v>11235</v>
      </c>
      <c r="N20" s="81">
        <v>0</v>
      </c>
      <c r="O20" s="81">
        <v>2549</v>
      </c>
      <c r="P20" s="82">
        <v>0</v>
      </c>
      <c r="Q20" s="81">
        <v>0</v>
      </c>
      <c r="R20" s="81">
        <v>0</v>
      </c>
      <c r="S20" s="85">
        <f t="shared" si="8"/>
        <v>13784</v>
      </c>
      <c r="T20" s="81">
        <f>G20*4</f>
        <v>4596</v>
      </c>
      <c r="U20" s="81">
        <f t="shared" si="9"/>
        <v>0</v>
      </c>
      <c r="V20" s="85">
        <f t="shared" si="10"/>
        <v>2549</v>
      </c>
      <c r="W20" s="85">
        <f t="shared" si="11"/>
        <v>0</v>
      </c>
      <c r="X20" s="85">
        <f t="shared" si="12"/>
        <v>0</v>
      </c>
      <c r="Y20" s="85">
        <f t="shared" si="13"/>
        <v>0</v>
      </c>
      <c r="Z20" s="90">
        <f t="shared" si="14"/>
        <v>7145</v>
      </c>
      <c r="AA20" s="85" t="s">
        <v>84</v>
      </c>
      <c r="AB20" s="72"/>
      <c r="AC20" s="72"/>
      <c r="AD20" s="72"/>
    </row>
    <row r="21" ht="54" customHeight="1" spans="1:27">
      <c r="A21" s="81">
        <v>16</v>
      </c>
      <c r="B21" s="81" t="s">
        <v>85</v>
      </c>
      <c r="C21" s="81" t="s">
        <v>33</v>
      </c>
      <c r="D21" s="81">
        <v>12</v>
      </c>
      <c r="E21" s="81" t="s">
        <v>34</v>
      </c>
      <c r="F21" s="109"/>
      <c r="G21" s="81">
        <v>344</v>
      </c>
      <c r="H21" s="110">
        <v>9</v>
      </c>
      <c r="I21" s="110" t="s">
        <v>86</v>
      </c>
      <c r="J21" s="91" t="s">
        <v>65</v>
      </c>
      <c r="K21" s="91"/>
      <c r="L21" s="91"/>
      <c r="M21" s="90">
        <f t="shared" si="7"/>
        <v>3096</v>
      </c>
      <c r="N21" s="81">
        <f>G21*2.5*2</f>
        <v>1720</v>
      </c>
      <c r="O21" s="81">
        <f t="shared" ref="O21:O23" si="15">3*2*G21</f>
        <v>2064</v>
      </c>
      <c r="P21" s="82">
        <v>0</v>
      </c>
      <c r="Q21" s="81">
        <v>0</v>
      </c>
      <c r="R21" s="81">
        <v>0</v>
      </c>
      <c r="S21" s="85">
        <f t="shared" si="8"/>
        <v>6880</v>
      </c>
      <c r="T21" s="81">
        <f>G21*4</f>
        <v>1376</v>
      </c>
      <c r="U21" s="81">
        <f t="shared" si="9"/>
        <v>1720</v>
      </c>
      <c r="V21" s="85">
        <f t="shared" si="10"/>
        <v>2064</v>
      </c>
      <c r="W21" s="85">
        <f t="shared" si="11"/>
        <v>0</v>
      </c>
      <c r="X21" s="85">
        <f t="shared" si="12"/>
        <v>0</v>
      </c>
      <c r="Y21" s="85">
        <f t="shared" si="13"/>
        <v>0</v>
      </c>
      <c r="Z21" s="90">
        <f t="shared" si="14"/>
        <v>5160</v>
      </c>
      <c r="AA21" s="85" t="s">
        <v>87</v>
      </c>
    </row>
    <row r="22" s="65" customFormat="1" ht="54" customHeight="1" spans="1:30">
      <c r="A22" s="81">
        <v>17</v>
      </c>
      <c r="B22" s="81" t="s">
        <v>88</v>
      </c>
      <c r="C22" s="81" t="s">
        <v>33</v>
      </c>
      <c r="D22" s="81">
        <v>12</v>
      </c>
      <c r="E22" s="81" t="s">
        <v>34</v>
      </c>
      <c r="F22" s="109">
        <v>11</v>
      </c>
      <c r="G22" s="81">
        <v>2672</v>
      </c>
      <c r="H22" s="110" t="s">
        <v>89</v>
      </c>
      <c r="I22" s="110" t="s">
        <v>90</v>
      </c>
      <c r="J22" s="91" t="s">
        <v>65</v>
      </c>
      <c r="K22" s="91">
        <v>5</v>
      </c>
      <c r="L22" s="91"/>
      <c r="M22" s="90">
        <f>G22*16*2</f>
        <v>85504</v>
      </c>
      <c r="N22" s="81">
        <f>(2.4+3)*G22</f>
        <v>14428.8</v>
      </c>
      <c r="O22" s="81">
        <f t="shared" si="15"/>
        <v>16032</v>
      </c>
      <c r="P22" s="82">
        <f>75+45+480+72+46+766+1269+1114+368</f>
        <v>4235</v>
      </c>
      <c r="Q22" s="81">
        <f>5*G22</f>
        <v>13360</v>
      </c>
      <c r="R22" s="81">
        <f>477+574+157+495+22+12+99+365+500+600+408+591+129+14+261+960+970+795+531+48+590+370+2635+3731+13722+1413+2789+42311+16591</f>
        <v>92160</v>
      </c>
      <c r="S22" s="85">
        <f t="shared" si="8"/>
        <v>225719.8</v>
      </c>
      <c r="T22" s="81">
        <f>G22*4*2</f>
        <v>21376</v>
      </c>
      <c r="U22" s="81">
        <f t="shared" si="9"/>
        <v>14428.8</v>
      </c>
      <c r="V22" s="85">
        <f t="shared" si="10"/>
        <v>16032</v>
      </c>
      <c r="W22" s="85">
        <f t="shared" si="11"/>
        <v>4235</v>
      </c>
      <c r="X22" s="85">
        <f t="shared" si="12"/>
        <v>13360</v>
      </c>
      <c r="Y22" s="85">
        <f t="shared" si="13"/>
        <v>92160</v>
      </c>
      <c r="Z22" s="90">
        <f t="shared" si="14"/>
        <v>161591.8</v>
      </c>
      <c r="AA22" s="85" t="s">
        <v>91</v>
      </c>
      <c r="AB22" s="72"/>
      <c r="AC22" s="72"/>
      <c r="AD22" s="72"/>
    </row>
    <row r="23" ht="54" customHeight="1" spans="1:27">
      <c r="A23" s="81">
        <v>18</v>
      </c>
      <c r="B23" s="81" t="s">
        <v>92</v>
      </c>
      <c r="C23" s="81" t="s">
        <v>33</v>
      </c>
      <c r="D23" s="81">
        <v>12</v>
      </c>
      <c r="E23" s="81" t="s">
        <v>34</v>
      </c>
      <c r="F23" s="109"/>
      <c r="G23" s="81">
        <v>438</v>
      </c>
      <c r="H23" s="110">
        <v>7.8</v>
      </c>
      <c r="I23" s="110" t="s">
        <v>93</v>
      </c>
      <c r="J23" s="91" t="s">
        <v>65</v>
      </c>
      <c r="K23" s="91"/>
      <c r="L23" s="91"/>
      <c r="M23" s="90">
        <f t="shared" si="7"/>
        <v>3416.4</v>
      </c>
      <c r="N23" s="81">
        <f>G23*3.1*2</f>
        <v>2715.6</v>
      </c>
      <c r="O23" s="81">
        <f t="shared" si="15"/>
        <v>2628</v>
      </c>
      <c r="P23" s="82">
        <f>387+147+50+61+31</f>
        <v>676</v>
      </c>
      <c r="Q23" s="81">
        <v>0</v>
      </c>
      <c r="R23" s="81"/>
      <c r="S23" s="85">
        <f t="shared" si="8"/>
        <v>9436</v>
      </c>
      <c r="T23" s="81">
        <f>G23*4</f>
        <v>1752</v>
      </c>
      <c r="U23" s="81">
        <f t="shared" si="9"/>
        <v>2715.6</v>
      </c>
      <c r="V23" s="85">
        <f t="shared" si="10"/>
        <v>2628</v>
      </c>
      <c r="W23" s="85">
        <f t="shared" si="11"/>
        <v>676</v>
      </c>
      <c r="X23" s="85">
        <f t="shared" si="12"/>
        <v>0</v>
      </c>
      <c r="Y23" s="85">
        <f t="shared" si="13"/>
        <v>0</v>
      </c>
      <c r="Z23" s="90">
        <f t="shared" si="14"/>
        <v>7771.6</v>
      </c>
      <c r="AA23" s="85" t="s">
        <v>94</v>
      </c>
    </row>
    <row r="24" s="65" customFormat="1" ht="54" customHeight="1" spans="1:30">
      <c r="A24" s="81">
        <v>19</v>
      </c>
      <c r="B24" s="81" t="s">
        <v>95</v>
      </c>
      <c r="C24" s="81" t="s">
        <v>33</v>
      </c>
      <c r="D24" s="81">
        <v>12</v>
      </c>
      <c r="E24" s="81" t="s">
        <v>34</v>
      </c>
      <c r="F24" s="109">
        <v>6</v>
      </c>
      <c r="G24" s="81">
        <v>352</v>
      </c>
      <c r="H24" s="110" t="s">
        <v>96</v>
      </c>
      <c r="I24" s="110"/>
      <c r="J24" s="91" t="s">
        <v>40</v>
      </c>
      <c r="K24" s="91"/>
      <c r="L24" s="91"/>
      <c r="M24" s="90">
        <f>G24*4*2</f>
        <v>2816</v>
      </c>
      <c r="N24" s="81">
        <v>0</v>
      </c>
      <c r="O24" s="81">
        <f>1.8*2*G24</f>
        <v>1267.2</v>
      </c>
      <c r="P24" s="82">
        <f>1408+1621</f>
        <v>3029</v>
      </c>
      <c r="Q24" s="81">
        <v>0</v>
      </c>
      <c r="R24" s="81">
        <f>14*5+13+13+12+13+13+13+13+4+7+12+13+82+48+33</f>
        <v>359</v>
      </c>
      <c r="S24" s="85">
        <f t="shared" si="8"/>
        <v>7471.2</v>
      </c>
      <c r="T24" s="81">
        <f>G24*4*2</f>
        <v>2816</v>
      </c>
      <c r="U24" s="81">
        <f t="shared" si="9"/>
        <v>0</v>
      </c>
      <c r="V24" s="117">
        <f t="shared" si="10"/>
        <v>1267.2</v>
      </c>
      <c r="W24" s="85">
        <f t="shared" si="11"/>
        <v>3029</v>
      </c>
      <c r="X24" s="85">
        <f t="shared" si="12"/>
        <v>0</v>
      </c>
      <c r="Y24" s="85">
        <f t="shared" si="13"/>
        <v>359</v>
      </c>
      <c r="Z24" s="90">
        <f t="shared" si="14"/>
        <v>7471.2</v>
      </c>
      <c r="AA24" s="85" t="s">
        <v>87</v>
      </c>
      <c r="AB24" s="72"/>
      <c r="AC24" s="72"/>
      <c r="AD24" s="72"/>
    </row>
    <row r="25" ht="54" customHeight="1" spans="1:27">
      <c r="A25" s="81">
        <v>20</v>
      </c>
      <c r="B25" s="81" t="s">
        <v>97</v>
      </c>
      <c r="C25" s="81" t="s">
        <v>33</v>
      </c>
      <c r="D25" s="81">
        <v>12</v>
      </c>
      <c r="E25" s="81" t="s">
        <v>34</v>
      </c>
      <c r="F25" s="109"/>
      <c r="G25" s="81">
        <v>244</v>
      </c>
      <c r="H25" s="110">
        <v>10.4</v>
      </c>
      <c r="I25" s="110" t="s">
        <v>40</v>
      </c>
      <c r="J25" s="91" t="s">
        <v>65</v>
      </c>
      <c r="K25" s="91"/>
      <c r="L25" s="91"/>
      <c r="M25" s="90">
        <f t="shared" ref="M25:M37" si="16">G25*H25</f>
        <v>2537.6</v>
      </c>
      <c r="N25" s="81">
        <f>G25*1.8*2</f>
        <v>878.4</v>
      </c>
      <c r="O25" s="81">
        <f>3*2*G25</f>
        <v>1464</v>
      </c>
      <c r="P25" s="82">
        <f>3131+980</f>
        <v>4111</v>
      </c>
      <c r="Q25" s="81">
        <v>0</v>
      </c>
      <c r="R25" s="81">
        <v>0</v>
      </c>
      <c r="S25" s="85">
        <f t="shared" si="8"/>
        <v>8991</v>
      </c>
      <c r="T25" s="81">
        <f t="shared" ref="T25:T37" si="17">G25*4</f>
        <v>976</v>
      </c>
      <c r="U25" s="81">
        <f t="shared" si="9"/>
        <v>878.4</v>
      </c>
      <c r="V25" s="85">
        <f t="shared" si="10"/>
        <v>1464</v>
      </c>
      <c r="W25" s="85">
        <f t="shared" si="11"/>
        <v>4111</v>
      </c>
      <c r="X25" s="85">
        <f t="shared" si="12"/>
        <v>0</v>
      </c>
      <c r="Y25" s="85">
        <f t="shared" si="13"/>
        <v>0</v>
      </c>
      <c r="Z25" s="90">
        <f t="shared" si="14"/>
        <v>7429.4</v>
      </c>
      <c r="AA25" s="85" t="s">
        <v>98</v>
      </c>
    </row>
    <row r="26" ht="54" customHeight="1" spans="1:27">
      <c r="A26" s="81">
        <v>21</v>
      </c>
      <c r="B26" s="81" t="s">
        <v>99</v>
      </c>
      <c r="C26" s="81" t="s">
        <v>100</v>
      </c>
      <c r="D26" s="81">
        <v>16</v>
      </c>
      <c r="E26" s="81" t="s">
        <v>34</v>
      </c>
      <c r="F26" s="109">
        <v>6</v>
      </c>
      <c r="G26" s="81">
        <v>1172</v>
      </c>
      <c r="H26" s="110">
        <v>17.2</v>
      </c>
      <c r="I26" s="110" t="s">
        <v>101</v>
      </c>
      <c r="J26" s="91">
        <v>1.8</v>
      </c>
      <c r="K26" s="91"/>
      <c r="L26" s="91"/>
      <c r="M26" s="90">
        <f t="shared" si="16"/>
        <v>20158.4</v>
      </c>
      <c r="N26" s="81">
        <f>G26*2.4*2</f>
        <v>5625.6</v>
      </c>
      <c r="O26" s="81">
        <f>1.8*G26</f>
        <v>2109.6</v>
      </c>
      <c r="P26" s="82">
        <f>1782+656+1662</f>
        <v>4100</v>
      </c>
      <c r="Q26" s="81">
        <v>0</v>
      </c>
      <c r="R26" s="81">
        <f>58+99+71+100+161+14+141+36+78+129+165+14+103+6+90+55185+10821+36497</f>
        <v>103768</v>
      </c>
      <c r="S26" s="85">
        <f t="shared" si="8"/>
        <v>135761.6</v>
      </c>
      <c r="T26" s="81">
        <f t="shared" si="17"/>
        <v>4688</v>
      </c>
      <c r="U26" s="81">
        <f t="shared" si="9"/>
        <v>5625.6</v>
      </c>
      <c r="V26" s="85">
        <f t="shared" si="10"/>
        <v>2109.6</v>
      </c>
      <c r="W26" s="85">
        <f t="shared" si="11"/>
        <v>4100</v>
      </c>
      <c r="X26" s="85">
        <f t="shared" si="12"/>
        <v>0</v>
      </c>
      <c r="Y26" s="85">
        <f t="shared" si="13"/>
        <v>103768</v>
      </c>
      <c r="Z26" s="90">
        <f t="shared" si="14"/>
        <v>120291.2</v>
      </c>
      <c r="AA26" s="85" t="s">
        <v>102</v>
      </c>
    </row>
    <row r="27" ht="54" customHeight="1" spans="1:27">
      <c r="A27" s="81">
        <v>22</v>
      </c>
      <c r="B27" s="81" t="s">
        <v>103</v>
      </c>
      <c r="C27" s="81" t="s">
        <v>100</v>
      </c>
      <c r="D27" s="81">
        <v>16</v>
      </c>
      <c r="E27" s="81" t="s">
        <v>34</v>
      </c>
      <c r="F27" s="109">
        <v>4</v>
      </c>
      <c r="G27" s="81">
        <v>522</v>
      </c>
      <c r="H27" s="110">
        <v>7.4</v>
      </c>
      <c r="I27" s="110" t="s">
        <v>39</v>
      </c>
      <c r="J27" s="91" t="s">
        <v>104</v>
      </c>
      <c r="K27" s="114"/>
      <c r="L27" s="91" t="s">
        <v>36</v>
      </c>
      <c r="M27" s="90">
        <f t="shared" si="16"/>
        <v>3862.8</v>
      </c>
      <c r="N27" s="81">
        <f>G27*2.8*2</f>
        <v>2923.2</v>
      </c>
      <c r="O27" s="81">
        <f>2*2*G27</f>
        <v>2088</v>
      </c>
      <c r="P27" s="82">
        <v>0</v>
      </c>
      <c r="Q27" s="81">
        <v>0</v>
      </c>
      <c r="R27" s="81">
        <f>1.5*2*G27</f>
        <v>1566</v>
      </c>
      <c r="S27" s="85">
        <f t="shared" si="8"/>
        <v>10440</v>
      </c>
      <c r="T27" s="81">
        <f t="shared" si="17"/>
        <v>2088</v>
      </c>
      <c r="U27" s="81">
        <f t="shared" si="9"/>
        <v>2923.2</v>
      </c>
      <c r="V27" s="85">
        <f t="shared" si="10"/>
        <v>2088</v>
      </c>
      <c r="W27" s="85">
        <f t="shared" si="11"/>
        <v>0</v>
      </c>
      <c r="X27" s="85">
        <f t="shared" si="12"/>
        <v>0</v>
      </c>
      <c r="Y27" s="85">
        <f t="shared" si="13"/>
        <v>1566</v>
      </c>
      <c r="Z27" s="90">
        <f t="shared" si="14"/>
        <v>8665.2</v>
      </c>
      <c r="AA27" s="85" t="s">
        <v>105</v>
      </c>
    </row>
    <row r="28" ht="54" customHeight="1" spans="1:27">
      <c r="A28" s="81">
        <v>23</v>
      </c>
      <c r="B28" s="81" t="s">
        <v>106</v>
      </c>
      <c r="C28" s="81" t="s">
        <v>100</v>
      </c>
      <c r="D28" s="81">
        <v>16</v>
      </c>
      <c r="E28" s="81" t="s">
        <v>34</v>
      </c>
      <c r="F28" s="109">
        <v>4</v>
      </c>
      <c r="G28" s="81">
        <v>574</v>
      </c>
      <c r="H28" s="110">
        <v>14.4</v>
      </c>
      <c r="I28" s="110" t="s">
        <v>107</v>
      </c>
      <c r="J28" s="91" t="s">
        <v>107</v>
      </c>
      <c r="K28" s="91">
        <v>3</v>
      </c>
      <c r="L28" s="91"/>
      <c r="M28" s="90">
        <f t="shared" si="16"/>
        <v>8265.6</v>
      </c>
      <c r="N28" s="81">
        <f>G28*2.3*2</f>
        <v>2640.4</v>
      </c>
      <c r="O28" s="81">
        <f>2.3*2*G28</f>
        <v>2640.4</v>
      </c>
      <c r="P28" s="82">
        <v>0</v>
      </c>
      <c r="Q28" s="81">
        <f>3*G28</f>
        <v>1722</v>
      </c>
      <c r="R28" s="81">
        <f>1.8*2*G28+6391</f>
        <v>8457.4</v>
      </c>
      <c r="S28" s="85">
        <f t="shared" si="8"/>
        <v>23725.8</v>
      </c>
      <c r="T28" s="81">
        <f t="shared" si="17"/>
        <v>2296</v>
      </c>
      <c r="U28" s="81">
        <f t="shared" si="9"/>
        <v>2640.4</v>
      </c>
      <c r="V28" s="85">
        <f t="shared" si="10"/>
        <v>2640.4</v>
      </c>
      <c r="W28" s="85">
        <f t="shared" si="11"/>
        <v>0</v>
      </c>
      <c r="X28" s="85">
        <f t="shared" si="12"/>
        <v>1722</v>
      </c>
      <c r="Y28" s="85">
        <f t="shared" si="13"/>
        <v>8457.4</v>
      </c>
      <c r="Z28" s="90">
        <f t="shared" si="14"/>
        <v>17756.2</v>
      </c>
      <c r="AA28" s="85" t="s">
        <v>105</v>
      </c>
    </row>
    <row r="29" s="65" customFormat="1" ht="54" customHeight="1" spans="1:30">
      <c r="A29" s="81">
        <v>24</v>
      </c>
      <c r="B29" s="81" t="s">
        <v>108</v>
      </c>
      <c r="C29" s="81" t="s">
        <v>100</v>
      </c>
      <c r="D29" s="81">
        <v>16</v>
      </c>
      <c r="E29" s="81" t="s">
        <v>34</v>
      </c>
      <c r="F29" s="109">
        <v>3</v>
      </c>
      <c r="G29" s="81">
        <v>465</v>
      </c>
      <c r="H29" s="110">
        <v>9.8</v>
      </c>
      <c r="I29" s="110" t="s">
        <v>40</v>
      </c>
      <c r="J29" s="91" t="s">
        <v>109</v>
      </c>
      <c r="K29" s="91"/>
      <c r="L29" s="91"/>
      <c r="M29" s="90">
        <f t="shared" si="16"/>
        <v>4557</v>
      </c>
      <c r="N29" s="81">
        <f>G29*1.8*2</f>
        <v>1674</v>
      </c>
      <c r="O29" s="81">
        <f>(1.8+2.7)*G29</f>
        <v>2092.5</v>
      </c>
      <c r="P29" s="82">
        <v>0</v>
      </c>
      <c r="Q29" s="81">
        <v>0</v>
      </c>
      <c r="R29" s="81">
        <f>1.5*G29+9414+948</f>
        <v>11059.5</v>
      </c>
      <c r="S29" s="85">
        <f t="shared" si="8"/>
        <v>19383</v>
      </c>
      <c r="T29" s="81">
        <f t="shared" si="17"/>
        <v>1860</v>
      </c>
      <c r="U29" s="81">
        <f t="shared" si="9"/>
        <v>1674</v>
      </c>
      <c r="V29" s="85">
        <f t="shared" si="10"/>
        <v>2092.5</v>
      </c>
      <c r="W29" s="85">
        <f t="shared" si="11"/>
        <v>0</v>
      </c>
      <c r="X29" s="85">
        <f t="shared" si="12"/>
        <v>0</v>
      </c>
      <c r="Y29" s="85">
        <f t="shared" si="13"/>
        <v>11059.5</v>
      </c>
      <c r="Z29" s="90">
        <f t="shared" si="14"/>
        <v>16686</v>
      </c>
      <c r="AA29" s="85" t="s">
        <v>110</v>
      </c>
      <c r="AB29" s="72"/>
      <c r="AC29" s="72"/>
      <c r="AD29" s="72"/>
    </row>
    <row r="30" s="96" customFormat="1" ht="54" customHeight="1" spans="1:30">
      <c r="A30" s="81">
        <v>25</v>
      </c>
      <c r="B30" s="81" t="s">
        <v>111</v>
      </c>
      <c r="C30" s="81" t="s">
        <v>33</v>
      </c>
      <c r="D30" s="81">
        <v>12</v>
      </c>
      <c r="E30" s="81" t="s">
        <v>34</v>
      </c>
      <c r="F30" s="109">
        <v>4</v>
      </c>
      <c r="G30" s="81">
        <v>350</v>
      </c>
      <c r="H30" s="110">
        <v>14</v>
      </c>
      <c r="I30" s="110"/>
      <c r="J30" s="91" t="s">
        <v>65</v>
      </c>
      <c r="K30" s="91"/>
      <c r="L30" s="91"/>
      <c r="M30" s="90">
        <f t="shared" si="16"/>
        <v>4900</v>
      </c>
      <c r="N30" s="81">
        <v>0</v>
      </c>
      <c r="O30" s="81">
        <v>2100</v>
      </c>
      <c r="P30" s="82">
        <v>0</v>
      </c>
      <c r="Q30" s="81">
        <v>0</v>
      </c>
      <c r="R30" s="81">
        <v>0</v>
      </c>
      <c r="S30" s="85">
        <f t="shared" si="8"/>
        <v>7000</v>
      </c>
      <c r="T30" s="81">
        <f t="shared" si="17"/>
        <v>1400</v>
      </c>
      <c r="U30" s="81">
        <f t="shared" si="9"/>
        <v>0</v>
      </c>
      <c r="V30" s="85">
        <f t="shared" si="10"/>
        <v>2100</v>
      </c>
      <c r="W30" s="85">
        <f t="shared" si="11"/>
        <v>0</v>
      </c>
      <c r="X30" s="85">
        <f t="shared" si="12"/>
        <v>0</v>
      </c>
      <c r="Y30" s="85">
        <f t="shared" si="13"/>
        <v>0</v>
      </c>
      <c r="Z30" s="90">
        <f t="shared" si="14"/>
        <v>3500</v>
      </c>
      <c r="AA30" s="81" t="s">
        <v>112</v>
      </c>
      <c r="AB30" s="72"/>
      <c r="AC30" s="72"/>
      <c r="AD30" s="72"/>
    </row>
    <row r="31" s="96" customFormat="1" ht="54" customHeight="1" spans="1:30">
      <c r="A31" s="81">
        <v>26</v>
      </c>
      <c r="B31" s="81" t="s">
        <v>99</v>
      </c>
      <c r="C31" s="81" t="s">
        <v>100</v>
      </c>
      <c r="D31" s="81">
        <v>16</v>
      </c>
      <c r="E31" s="81" t="s">
        <v>34</v>
      </c>
      <c r="F31" s="109">
        <v>2</v>
      </c>
      <c r="G31" s="81">
        <v>251</v>
      </c>
      <c r="H31" s="110">
        <v>14</v>
      </c>
      <c r="I31" s="110"/>
      <c r="J31" s="91" t="s">
        <v>65</v>
      </c>
      <c r="K31" s="91"/>
      <c r="L31" s="91"/>
      <c r="M31" s="90">
        <f t="shared" si="16"/>
        <v>3514</v>
      </c>
      <c r="N31" s="81">
        <v>0</v>
      </c>
      <c r="O31" s="81">
        <v>1506</v>
      </c>
      <c r="P31" s="82">
        <v>0</v>
      </c>
      <c r="Q31" s="81">
        <v>0</v>
      </c>
      <c r="R31" s="81">
        <v>16641</v>
      </c>
      <c r="S31" s="85">
        <f t="shared" si="8"/>
        <v>21661</v>
      </c>
      <c r="T31" s="81">
        <f t="shared" si="17"/>
        <v>1004</v>
      </c>
      <c r="U31" s="81">
        <f t="shared" si="9"/>
        <v>0</v>
      </c>
      <c r="V31" s="85">
        <f t="shared" si="10"/>
        <v>1506</v>
      </c>
      <c r="W31" s="85">
        <f t="shared" si="11"/>
        <v>0</v>
      </c>
      <c r="X31" s="85">
        <f t="shared" si="12"/>
        <v>0</v>
      </c>
      <c r="Y31" s="85">
        <f t="shared" si="13"/>
        <v>16641</v>
      </c>
      <c r="Z31" s="90">
        <f t="shared" si="14"/>
        <v>19151</v>
      </c>
      <c r="AA31" s="81" t="s">
        <v>113</v>
      </c>
      <c r="AB31" s="72"/>
      <c r="AC31" s="72"/>
      <c r="AD31" s="72"/>
    </row>
    <row r="32" s="96" customFormat="1" ht="54" customHeight="1" spans="1:30">
      <c r="A32" s="81">
        <v>27</v>
      </c>
      <c r="B32" s="81" t="s">
        <v>114</v>
      </c>
      <c r="C32" s="81" t="s">
        <v>33</v>
      </c>
      <c r="D32" s="81">
        <v>12</v>
      </c>
      <c r="E32" s="81" t="s">
        <v>34</v>
      </c>
      <c r="F32" s="109">
        <v>4</v>
      </c>
      <c r="G32" s="81">
        <v>436</v>
      </c>
      <c r="H32" s="110">
        <v>14</v>
      </c>
      <c r="I32" s="110"/>
      <c r="J32" s="91" t="s">
        <v>65</v>
      </c>
      <c r="K32" s="91"/>
      <c r="L32" s="91"/>
      <c r="M32" s="90">
        <f t="shared" si="16"/>
        <v>6104</v>
      </c>
      <c r="N32" s="81">
        <v>0</v>
      </c>
      <c r="O32" s="81">
        <v>2616</v>
      </c>
      <c r="P32" s="82">
        <v>0</v>
      </c>
      <c r="Q32" s="81">
        <v>0</v>
      </c>
      <c r="R32" s="81">
        <f>1900+759+354+139+54+124</f>
        <v>3330</v>
      </c>
      <c r="S32" s="85">
        <f t="shared" si="8"/>
        <v>12050</v>
      </c>
      <c r="T32" s="81">
        <f t="shared" si="17"/>
        <v>1744</v>
      </c>
      <c r="U32" s="81">
        <f t="shared" si="9"/>
        <v>0</v>
      </c>
      <c r="V32" s="85">
        <f t="shared" si="10"/>
        <v>2616</v>
      </c>
      <c r="W32" s="85">
        <f t="shared" si="11"/>
        <v>0</v>
      </c>
      <c r="X32" s="85">
        <f t="shared" si="12"/>
        <v>0</v>
      </c>
      <c r="Y32" s="85">
        <f t="shared" si="13"/>
        <v>3330</v>
      </c>
      <c r="Z32" s="90">
        <f t="shared" si="14"/>
        <v>7690</v>
      </c>
      <c r="AA32" s="81" t="s">
        <v>115</v>
      </c>
      <c r="AB32" s="72"/>
      <c r="AC32" s="72"/>
      <c r="AD32" s="72"/>
    </row>
    <row r="33" s="96" customFormat="1" ht="54" customHeight="1" spans="1:30">
      <c r="A33" s="81">
        <v>28</v>
      </c>
      <c r="B33" s="81" t="s">
        <v>116</v>
      </c>
      <c r="C33" s="81" t="s">
        <v>33</v>
      </c>
      <c r="D33" s="81">
        <v>12</v>
      </c>
      <c r="E33" s="81" t="s">
        <v>34</v>
      </c>
      <c r="F33" s="109">
        <v>6</v>
      </c>
      <c r="G33" s="81">
        <v>408</v>
      </c>
      <c r="H33" s="110">
        <v>11</v>
      </c>
      <c r="I33" s="110"/>
      <c r="J33" s="91" t="s">
        <v>104</v>
      </c>
      <c r="K33" s="91"/>
      <c r="L33" s="91"/>
      <c r="M33" s="90">
        <f t="shared" si="16"/>
        <v>4488</v>
      </c>
      <c r="N33" s="81">
        <v>0</v>
      </c>
      <c r="O33" s="81">
        <v>1632</v>
      </c>
      <c r="P33" s="115">
        <f>1685+976</f>
        <v>2661</v>
      </c>
      <c r="Q33" s="118">
        <v>0</v>
      </c>
      <c r="R33" s="118">
        <v>2648</v>
      </c>
      <c r="S33" s="85">
        <f t="shared" si="8"/>
        <v>11429</v>
      </c>
      <c r="T33" s="81">
        <f t="shared" si="17"/>
        <v>1632</v>
      </c>
      <c r="U33" s="81">
        <f t="shared" si="9"/>
        <v>0</v>
      </c>
      <c r="V33" s="85">
        <f t="shared" si="10"/>
        <v>1632</v>
      </c>
      <c r="W33" s="85">
        <f t="shared" si="11"/>
        <v>2661</v>
      </c>
      <c r="X33" s="85">
        <f t="shared" si="12"/>
        <v>0</v>
      </c>
      <c r="Y33" s="85">
        <f t="shared" si="13"/>
        <v>2648</v>
      </c>
      <c r="Z33" s="90">
        <f t="shared" si="14"/>
        <v>8573</v>
      </c>
      <c r="AA33" s="81" t="s">
        <v>117</v>
      </c>
      <c r="AB33" s="72"/>
      <c r="AC33" s="72"/>
      <c r="AD33" s="72"/>
    </row>
    <row r="34" s="96" customFormat="1" ht="54" customHeight="1" spans="1:30">
      <c r="A34" s="81">
        <v>29</v>
      </c>
      <c r="B34" s="81" t="s">
        <v>118</v>
      </c>
      <c r="C34" s="81" t="s">
        <v>33</v>
      </c>
      <c r="D34" s="81">
        <v>12</v>
      </c>
      <c r="E34" s="81" t="s">
        <v>34</v>
      </c>
      <c r="F34" s="109">
        <v>8</v>
      </c>
      <c r="G34" s="81">
        <v>1497</v>
      </c>
      <c r="H34" s="110">
        <v>19</v>
      </c>
      <c r="I34" s="110" t="s">
        <v>104</v>
      </c>
      <c r="J34" s="91" t="s">
        <v>104</v>
      </c>
      <c r="K34" s="91"/>
      <c r="L34" s="91"/>
      <c r="M34" s="90">
        <f t="shared" si="16"/>
        <v>28443</v>
      </c>
      <c r="N34" s="81">
        <v>5988</v>
      </c>
      <c r="O34" s="81">
        <v>5988</v>
      </c>
      <c r="P34" s="82">
        <v>0</v>
      </c>
      <c r="Q34" s="81">
        <v>0</v>
      </c>
      <c r="R34" s="81">
        <v>63197</v>
      </c>
      <c r="S34" s="85">
        <f t="shared" si="8"/>
        <v>103616</v>
      </c>
      <c r="T34" s="81">
        <f t="shared" si="17"/>
        <v>5988</v>
      </c>
      <c r="U34" s="81">
        <f t="shared" si="9"/>
        <v>5988</v>
      </c>
      <c r="V34" s="85">
        <f t="shared" si="10"/>
        <v>5988</v>
      </c>
      <c r="W34" s="85">
        <f t="shared" si="11"/>
        <v>0</v>
      </c>
      <c r="X34" s="85">
        <f t="shared" si="12"/>
        <v>0</v>
      </c>
      <c r="Y34" s="85">
        <f t="shared" si="13"/>
        <v>63197</v>
      </c>
      <c r="Z34" s="90">
        <f t="shared" si="14"/>
        <v>81161</v>
      </c>
      <c r="AA34" s="81"/>
      <c r="AB34" s="72"/>
      <c r="AC34" s="72"/>
      <c r="AD34" s="72"/>
    </row>
    <row r="35" s="97" customFormat="1" ht="58" customHeight="1" spans="1:30">
      <c r="A35" s="111" t="s">
        <v>119</v>
      </c>
      <c r="B35" s="112"/>
      <c r="C35" s="90"/>
      <c r="D35" s="90"/>
      <c r="E35" s="90"/>
      <c r="F35" s="90">
        <f>SUM(F6:F34)</f>
        <v>137</v>
      </c>
      <c r="G35" s="90">
        <f t="shared" ref="G35:Z35" si="18">SUM(G6:G34)</f>
        <v>25820</v>
      </c>
      <c r="H35" s="90">
        <f t="shared" si="18"/>
        <v>239</v>
      </c>
      <c r="I35" s="90">
        <f t="shared" si="18"/>
        <v>0</v>
      </c>
      <c r="J35" s="90">
        <f t="shared" si="18"/>
        <v>1.8</v>
      </c>
      <c r="K35" s="90">
        <f t="shared" si="18"/>
        <v>8</v>
      </c>
      <c r="L35" s="90">
        <f t="shared" si="18"/>
        <v>0</v>
      </c>
      <c r="M35" s="90">
        <f t="shared" si="18"/>
        <v>505218.6</v>
      </c>
      <c r="N35" s="90">
        <f t="shared" si="18"/>
        <v>123620.2</v>
      </c>
      <c r="O35" s="90">
        <f t="shared" si="18"/>
        <v>129059.3</v>
      </c>
      <c r="P35" s="90">
        <f t="shared" si="18"/>
        <v>67954</v>
      </c>
      <c r="Q35" s="90">
        <f t="shared" si="18"/>
        <v>86028</v>
      </c>
      <c r="R35" s="90">
        <f t="shared" si="18"/>
        <v>715249.3</v>
      </c>
      <c r="S35" s="90">
        <f t="shared" si="18"/>
        <v>1627129.4</v>
      </c>
      <c r="T35" s="90">
        <f t="shared" si="18"/>
        <v>168583.2</v>
      </c>
      <c r="U35" s="90">
        <f t="shared" si="18"/>
        <v>123620.2</v>
      </c>
      <c r="V35" s="90">
        <f t="shared" si="18"/>
        <v>129059.3</v>
      </c>
      <c r="W35" s="90">
        <f t="shared" si="18"/>
        <v>67954</v>
      </c>
      <c r="X35" s="90">
        <f t="shared" si="18"/>
        <v>86028</v>
      </c>
      <c r="Y35" s="90">
        <f t="shared" si="18"/>
        <v>715249.3</v>
      </c>
      <c r="Z35" s="90">
        <f t="shared" si="18"/>
        <v>1290494</v>
      </c>
      <c r="AA35" s="90"/>
      <c r="AB35" s="122"/>
      <c r="AC35" s="122"/>
      <c r="AD35" s="122"/>
    </row>
    <row r="36" s="94" customFormat="1" ht="54" customHeight="1" spans="1:30">
      <c r="A36" s="107" t="s">
        <v>120</v>
      </c>
      <c r="B36" s="108"/>
      <c r="C36" s="108"/>
      <c r="D36" s="108"/>
      <c r="E36" s="108"/>
      <c r="F36" s="108"/>
      <c r="G36" s="108"/>
      <c r="H36" s="108"/>
      <c r="I36" s="108"/>
      <c r="J36" s="108"/>
      <c r="K36" s="108"/>
      <c r="L36" s="108"/>
      <c r="M36" s="108"/>
      <c r="N36" s="108"/>
      <c r="O36" s="108"/>
      <c r="P36" s="108"/>
      <c r="Q36" s="108"/>
      <c r="R36" s="108"/>
      <c r="S36" s="108"/>
      <c r="T36" s="108"/>
      <c r="U36" s="108"/>
      <c r="V36" s="108"/>
      <c r="W36" s="108"/>
      <c r="X36" s="108"/>
      <c r="Y36" s="108"/>
      <c r="Z36" s="108"/>
      <c r="AA36" s="121"/>
      <c r="AB36" s="72"/>
      <c r="AC36" s="72"/>
      <c r="AD36" s="72"/>
    </row>
    <row r="37" s="98" customFormat="1" ht="54" customHeight="1" spans="1:30">
      <c r="A37" s="81">
        <v>1</v>
      </c>
      <c r="B37" s="81" t="s">
        <v>121</v>
      </c>
      <c r="C37" s="81" t="s">
        <v>78</v>
      </c>
      <c r="D37" s="81">
        <v>12</v>
      </c>
      <c r="E37" s="81" t="s">
        <v>122</v>
      </c>
      <c r="F37" s="109">
        <v>0</v>
      </c>
      <c r="G37" s="81">
        <v>517</v>
      </c>
      <c r="H37" s="110">
        <v>18.6</v>
      </c>
      <c r="I37" s="110"/>
      <c r="J37" s="91"/>
      <c r="K37" s="91"/>
      <c r="L37" s="91"/>
      <c r="M37" s="90">
        <f t="shared" ref="M37:M44" si="19">G37*H37</f>
        <v>9616.2</v>
      </c>
      <c r="N37" s="81">
        <v>0</v>
      </c>
      <c r="O37" s="81">
        <v>0</v>
      </c>
      <c r="P37" s="82">
        <v>0</v>
      </c>
      <c r="Q37" s="81">
        <v>0</v>
      </c>
      <c r="R37" s="81">
        <v>159904</v>
      </c>
      <c r="S37" s="85">
        <f t="shared" ref="S37:S45" si="20">R37+Q37+P37+O37+N37+M37</f>
        <v>169520.2</v>
      </c>
      <c r="T37" s="81">
        <f t="shared" ref="T37:T44" si="21">G37*4</f>
        <v>2068</v>
      </c>
      <c r="U37" s="81">
        <f t="shared" ref="U37:U44" si="22">N37</f>
        <v>0</v>
      </c>
      <c r="V37" s="85">
        <f t="shared" ref="V37:V45" si="23">O37</f>
        <v>0</v>
      </c>
      <c r="W37" s="85">
        <f t="shared" ref="W37:W45" si="24">P37</f>
        <v>0</v>
      </c>
      <c r="X37" s="85">
        <f t="shared" ref="X37:X45" si="25">Q37</f>
        <v>0</v>
      </c>
      <c r="Y37" s="85">
        <f t="shared" ref="Y37:Y45" si="26">R37</f>
        <v>159904</v>
      </c>
      <c r="Z37" s="90">
        <f t="shared" ref="Z37:Z45" si="27">Y37+X37+W37+V37+U37+T37</f>
        <v>161972</v>
      </c>
      <c r="AA37" s="85"/>
      <c r="AB37" s="122"/>
      <c r="AC37" s="122"/>
      <c r="AD37" s="122"/>
    </row>
    <row r="38" ht="54" customHeight="1" spans="1:27">
      <c r="A38" s="81">
        <v>2</v>
      </c>
      <c r="B38" s="81" t="s">
        <v>111</v>
      </c>
      <c r="C38" s="81" t="s">
        <v>78</v>
      </c>
      <c r="D38" s="81">
        <v>12</v>
      </c>
      <c r="E38" s="81" t="s">
        <v>122</v>
      </c>
      <c r="F38" s="109">
        <v>0</v>
      </c>
      <c r="G38" s="81">
        <v>1184</v>
      </c>
      <c r="H38" s="110">
        <v>7.2</v>
      </c>
      <c r="I38" s="110" t="s">
        <v>54</v>
      </c>
      <c r="J38" s="91" t="s">
        <v>123</v>
      </c>
      <c r="K38" s="91"/>
      <c r="L38" s="91"/>
      <c r="M38" s="90">
        <f t="shared" si="19"/>
        <v>8524.8</v>
      </c>
      <c r="N38" s="81">
        <f>G38*3.4*2</f>
        <v>8051.2</v>
      </c>
      <c r="O38" s="81">
        <f>G38*2.7*2</f>
        <v>6393.6</v>
      </c>
      <c r="P38" s="82">
        <f>917+1248+5899+3925</f>
        <v>11989</v>
      </c>
      <c r="Q38" s="81">
        <v>0</v>
      </c>
      <c r="R38" s="81">
        <f>4+10+10+10+10+6+6+10+10+10+10+10+10+7+9+10+10+10+7+10+10+10+10+10+7+10+10+10+11+8+10+10+10+11+11+11+11+11+11+168+173+157+171+180+251+92+214+56+123+77+93+192+650+1508+1570+60+180+429+165+151+189+112</f>
        <v>7332</v>
      </c>
      <c r="S38" s="85">
        <f t="shared" si="20"/>
        <v>42290.6</v>
      </c>
      <c r="T38" s="81">
        <f t="shared" si="21"/>
        <v>4736</v>
      </c>
      <c r="U38" s="81">
        <f t="shared" si="22"/>
        <v>8051.2</v>
      </c>
      <c r="V38" s="85">
        <f t="shared" si="23"/>
        <v>6393.6</v>
      </c>
      <c r="W38" s="85">
        <f t="shared" si="24"/>
        <v>11989</v>
      </c>
      <c r="X38" s="85">
        <f t="shared" si="25"/>
        <v>0</v>
      </c>
      <c r="Y38" s="85">
        <f t="shared" si="26"/>
        <v>7332</v>
      </c>
      <c r="Z38" s="90">
        <f t="shared" si="27"/>
        <v>38501.8</v>
      </c>
      <c r="AA38" s="85" t="s">
        <v>124</v>
      </c>
    </row>
    <row r="39" ht="54" customHeight="1" spans="1:27">
      <c r="A39" s="81">
        <v>3</v>
      </c>
      <c r="B39" s="81" t="s">
        <v>125</v>
      </c>
      <c r="C39" s="81" t="s">
        <v>78</v>
      </c>
      <c r="D39" s="81">
        <v>12</v>
      </c>
      <c r="E39" s="81" t="s">
        <v>122</v>
      </c>
      <c r="F39" s="109">
        <v>0</v>
      </c>
      <c r="G39" s="81">
        <v>638</v>
      </c>
      <c r="H39" s="110">
        <v>7.8</v>
      </c>
      <c r="I39" s="110"/>
      <c r="J39" s="91"/>
      <c r="K39" s="91"/>
      <c r="L39" s="91"/>
      <c r="M39" s="90">
        <f t="shared" si="19"/>
        <v>4976.4</v>
      </c>
      <c r="N39" s="81">
        <v>0</v>
      </c>
      <c r="O39" s="81">
        <v>0</v>
      </c>
      <c r="P39" s="82">
        <f>857+47+105+60+1320+1201+588+283+322</f>
        <v>4783</v>
      </c>
      <c r="Q39" s="81">
        <v>0</v>
      </c>
      <c r="R39" s="81">
        <f>161+15</f>
        <v>176</v>
      </c>
      <c r="S39" s="85">
        <f t="shared" si="20"/>
        <v>9935.4</v>
      </c>
      <c r="T39" s="81">
        <f t="shared" si="21"/>
        <v>2552</v>
      </c>
      <c r="U39" s="81">
        <f t="shared" si="22"/>
        <v>0</v>
      </c>
      <c r="V39" s="85">
        <f t="shared" si="23"/>
        <v>0</v>
      </c>
      <c r="W39" s="85">
        <f t="shared" si="24"/>
        <v>4783</v>
      </c>
      <c r="X39" s="85">
        <f t="shared" si="25"/>
        <v>0</v>
      </c>
      <c r="Y39" s="85">
        <f t="shared" si="26"/>
        <v>176</v>
      </c>
      <c r="Z39" s="90">
        <f t="shared" si="27"/>
        <v>7511</v>
      </c>
      <c r="AA39" s="85" t="s">
        <v>66</v>
      </c>
    </row>
    <row r="40" ht="54" customHeight="1" spans="1:27">
      <c r="A40" s="81">
        <v>4</v>
      </c>
      <c r="B40" s="81" t="s">
        <v>126</v>
      </c>
      <c r="C40" s="81" t="s">
        <v>78</v>
      </c>
      <c r="D40" s="81">
        <v>12</v>
      </c>
      <c r="E40" s="81" t="s">
        <v>122</v>
      </c>
      <c r="F40" s="109">
        <v>0</v>
      </c>
      <c r="G40" s="81">
        <v>761</v>
      </c>
      <c r="H40" s="110">
        <v>12</v>
      </c>
      <c r="I40" s="110"/>
      <c r="J40" s="91" t="s">
        <v>107</v>
      </c>
      <c r="K40" s="91"/>
      <c r="L40" s="91"/>
      <c r="M40" s="90">
        <f t="shared" si="19"/>
        <v>9132</v>
      </c>
      <c r="N40" s="81">
        <v>0</v>
      </c>
      <c r="O40" s="81">
        <f>2.3*2*G40</f>
        <v>3500.6</v>
      </c>
      <c r="P40" s="82">
        <f>440+731+440+962</f>
        <v>2573</v>
      </c>
      <c r="Q40" s="81">
        <v>0</v>
      </c>
      <c r="R40" s="81">
        <f>126+640+205+107+5541</f>
        <v>6619</v>
      </c>
      <c r="S40" s="85">
        <f t="shared" si="20"/>
        <v>21824.6</v>
      </c>
      <c r="T40" s="81">
        <f t="shared" si="21"/>
        <v>3044</v>
      </c>
      <c r="U40" s="81">
        <f t="shared" si="22"/>
        <v>0</v>
      </c>
      <c r="V40" s="85">
        <f t="shared" si="23"/>
        <v>3500.6</v>
      </c>
      <c r="W40" s="85">
        <f t="shared" si="24"/>
        <v>2573</v>
      </c>
      <c r="X40" s="85">
        <f t="shared" si="25"/>
        <v>0</v>
      </c>
      <c r="Y40" s="85">
        <f t="shared" si="26"/>
        <v>6619</v>
      </c>
      <c r="Z40" s="90">
        <f t="shared" si="27"/>
        <v>15736.6</v>
      </c>
      <c r="AA40" s="85" t="s">
        <v>127</v>
      </c>
    </row>
    <row r="41" s="65" customFormat="1" ht="54" customHeight="1" spans="1:30">
      <c r="A41" s="81">
        <v>5</v>
      </c>
      <c r="B41" s="81" t="s">
        <v>128</v>
      </c>
      <c r="C41" s="81" t="s">
        <v>33</v>
      </c>
      <c r="D41" s="81">
        <v>12</v>
      </c>
      <c r="E41" s="81" t="s">
        <v>122</v>
      </c>
      <c r="F41" s="109">
        <v>0</v>
      </c>
      <c r="G41" s="81">
        <v>419</v>
      </c>
      <c r="H41" s="110">
        <v>6.4</v>
      </c>
      <c r="I41" s="110" t="s">
        <v>39</v>
      </c>
      <c r="J41" s="91" t="s">
        <v>36</v>
      </c>
      <c r="K41" s="91"/>
      <c r="L41" s="91"/>
      <c r="M41" s="90">
        <f t="shared" si="19"/>
        <v>2681.6</v>
      </c>
      <c r="N41" s="81">
        <f>G41*2.8*2</f>
        <v>2346.4</v>
      </c>
      <c r="O41" s="81">
        <f>G41*1.5*2</f>
        <v>1257</v>
      </c>
      <c r="P41" s="81">
        <f>569+1694</f>
        <v>2263</v>
      </c>
      <c r="Q41" s="81">
        <v>0</v>
      </c>
      <c r="R41" s="81">
        <f>1173+50+316+41+772</f>
        <v>2352</v>
      </c>
      <c r="S41" s="85">
        <f t="shared" si="20"/>
        <v>10900</v>
      </c>
      <c r="T41" s="81">
        <f t="shared" si="21"/>
        <v>1676</v>
      </c>
      <c r="U41" s="81">
        <f t="shared" si="22"/>
        <v>2346.4</v>
      </c>
      <c r="V41" s="85">
        <f t="shared" si="23"/>
        <v>1257</v>
      </c>
      <c r="W41" s="85">
        <f t="shared" si="24"/>
        <v>2263</v>
      </c>
      <c r="X41" s="85">
        <f t="shared" si="25"/>
        <v>0</v>
      </c>
      <c r="Y41" s="85">
        <f t="shared" si="26"/>
        <v>2352</v>
      </c>
      <c r="Z41" s="90">
        <f t="shared" si="27"/>
        <v>9894.4</v>
      </c>
      <c r="AA41" s="85" t="s">
        <v>129</v>
      </c>
      <c r="AB41" s="72"/>
      <c r="AC41" s="72"/>
      <c r="AD41" s="72"/>
    </row>
    <row r="42" s="95" customFormat="1" ht="54" customHeight="1" spans="1:30">
      <c r="A42" s="81">
        <v>6</v>
      </c>
      <c r="B42" s="81" t="s">
        <v>130</v>
      </c>
      <c r="C42" s="81" t="s">
        <v>33</v>
      </c>
      <c r="D42" s="81">
        <v>12</v>
      </c>
      <c r="E42" s="81" t="s">
        <v>122</v>
      </c>
      <c r="F42" s="109">
        <v>0</v>
      </c>
      <c r="G42" s="81">
        <v>821</v>
      </c>
      <c r="H42" s="110">
        <v>7.4</v>
      </c>
      <c r="I42" s="110" t="s">
        <v>39</v>
      </c>
      <c r="J42" s="91" t="s">
        <v>104</v>
      </c>
      <c r="K42" s="91"/>
      <c r="L42" s="91"/>
      <c r="M42" s="90">
        <f t="shared" si="19"/>
        <v>6075.4</v>
      </c>
      <c r="N42" s="81">
        <f>G42*2.8*2</f>
        <v>4597.6</v>
      </c>
      <c r="O42" s="81">
        <f>G42*2*2</f>
        <v>3284</v>
      </c>
      <c r="P42" s="82">
        <v>832</v>
      </c>
      <c r="Q42" s="81"/>
      <c r="R42" s="81"/>
      <c r="S42" s="85">
        <f t="shared" si="20"/>
        <v>14789</v>
      </c>
      <c r="T42" s="81">
        <f t="shared" si="21"/>
        <v>3284</v>
      </c>
      <c r="U42" s="81">
        <f>G42*2.8*2</f>
        <v>4597.6</v>
      </c>
      <c r="V42" s="85">
        <f t="shared" si="23"/>
        <v>3284</v>
      </c>
      <c r="W42" s="85">
        <f t="shared" si="24"/>
        <v>832</v>
      </c>
      <c r="X42" s="85">
        <f t="shared" si="25"/>
        <v>0</v>
      </c>
      <c r="Y42" s="85">
        <f t="shared" si="26"/>
        <v>0</v>
      </c>
      <c r="Z42" s="90">
        <f t="shared" si="27"/>
        <v>11997.6</v>
      </c>
      <c r="AA42" s="85" t="s">
        <v>131</v>
      </c>
      <c r="AB42" s="72"/>
      <c r="AC42" s="72"/>
      <c r="AD42" s="72"/>
    </row>
    <row r="43" s="95" customFormat="1" ht="54" customHeight="1" spans="1:30">
      <c r="A43" s="81">
        <v>7</v>
      </c>
      <c r="B43" s="81" t="s">
        <v>132</v>
      </c>
      <c r="C43" s="81" t="s">
        <v>33</v>
      </c>
      <c r="D43" s="81">
        <v>12</v>
      </c>
      <c r="E43" s="81" t="s">
        <v>122</v>
      </c>
      <c r="F43" s="109">
        <v>0</v>
      </c>
      <c r="G43" s="81">
        <v>478</v>
      </c>
      <c r="H43" s="110" t="s">
        <v>133</v>
      </c>
      <c r="I43" s="110" t="s">
        <v>107</v>
      </c>
      <c r="J43" s="91" t="s">
        <v>107</v>
      </c>
      <c r="K43" s="91">
        <v>3</v>
      </c>
      <c r="L43" s="91" t="s">
        <v>40</v>
      </c>
      <c r="M43" s="90">
        <f>G43*7.2*2</f>
        <v>6883.2</v>
      </c>
      <c r="N43" s="81">
        <f>G43*2.3*2</f>
        <v>2198.8</v>
      </c>
      <c r="O43" s="81">
        <f>G43*2.3*2</f>
        <v>2198.8</v>
      </c>
      <c r="P43" s="82"/>
      <c r="Q43" s="81"/>
      <c r="R43" s="81"/>
      <c r="S43" s="85">
        <f t="shared" si="20"/>
        <v>11280.8</v>
      </c>
      <c r="T43" s="81">
        <f>G43*4*2</f>
        <v>3824</v>
      </c>
      <c r="U43" s="81">
        <f>G43*2.3*2</f>
        <v>2198.8</v>
      </c>
      <c r="V43" s="85">
        <f t="shared" si="23"/>
        <v>2198.8</v>
      </c>
      <c r="W43" s="85">
        <f t="shared" si="24"/>
        <v>0</v>
      </c>
      <c r="X43" s="85">
        <f t="shared" si="25"/>
        <v>0</v>
      </c>
      <c r="Y43" s="85">
        <f t="shared" si="26"/>
        <v>0</v>
      </c>
      <c r="Z43" s="90">
        <f t="shared" si="27"/>
        <v>8221.6</v>
      </c>
      <c r="AA43" s="85" t="s">
        <v>134</v>
      </c>
      <c r="AB43" s="72"/>
      <c r="AC43" s="72"/>
      <c r="AD43" s="72"/>
    </row>
    <row r="44" s="95" customFormat="1" ht="54" customHeight="1" spans="1:30">
      <c r="A44" s="81">
        <v>8</v>
      </c>
      <c r="B44" s="81" t="s">
        <v>135</v>
      </c>
      <c r="C44" s="81" t="s">
        <v>33</v>
      </c>
      <c r="D44" s="81">
        <v>12</v>
      </c>
      <c r="E44" s="81" t="s">
        <v>122</v>
      </c>
      <c r="F44" s="109">
        <v>0</v>
      </c>
      <c r="G44" s="81">
        <v>638</v>
      </c>
      <c r="H44" s="110">
        <v>7.6</v>
      </c>
      <c r="I44" s="110" t="s">
        <v>136</v>
      </c>
      <c r="J44" s="91" t="s">
        <v>137</v>
      </c>
      <c r="K44" s="91"/>
      <c r="L44" s="91"/>
      <c r="M44" s="90">
        <f>G44*H44</f>
        <v>4848.8</v>
      </c>
      <c r="N44" s="81">
        <f>G44*2.2*2</f>
        <v>2807.2</v>
      </c>
      <c r="O44" s="81">
        <f>G44*1.6*2</f>
        <v>2041.6</v>
      </c>
      <c r="P44" s="82"/>
      <c r="Q44" s="81"/>
      <c r="R44" s="81"/>
      <c r="S44" s="85">
        <f t="shared" si="20"/>
        <v>9697.6</v>
      </c>
      <c r="T44" s="81">
        <f>G44*4</f>
        <v>2552</v>
      </c>
      <c r="U44" s="81">
        <f>G44*2.2*2</f>
        <v>2807.2</v>
      </c>
      <c r="V44" s="85">
        <f t="shared" si="23"/>
        <v>2041.6</v>
      </c>
      <c r="W44" s="85">
        <f t="shared" si="24"/>
        <v>0</v>
      </c>
      <c r="X44" s="85">
        <f t="shared" si="25"/>
        <v>0</v>
      </c>
      <c r="Y44" s="85">
        <f t="shared" si="26"/>
        <v>0</v>
      </c>
      <c r="Z44" s="90">
        <f t="shared" si="27"/>
        <v>7400.8</v>
      </c>
      <c r="AA44" s="85" t="s">
        <v>138</v>
      </c>
      <c r="AB44" s="72"/>
      <c r="AC44" s="72"/>
      <c r="AD44" s="72"/>
    </row>
    <row r="45" s="95" customFormat="1" ht="76" customHeight="1" spans="1:30">
      <c r="A45" s="81">
        <v>9</v>
      </c>
      <c r="B45" s="81" t="s">
        <v>139</v>
      </c>
      <c r="C45" s="81" t="s">
        <v>33</v>
      </c>
      <c r="D45" s="81">
        <v>12</v>
      </c>
      <c r="E45" s="81" t="s">
        <v>122</v>
      </c>
      <c r="F45" s="109">
        <v>0</v>
      </c>
      <c r="G45" s="81">
        <f>516.56+67.11+117</f>
        <v>700.67</v>
      </c>
      <c r="H45" s="110" t="s">
        <v>140</v>
      </c>
      <c r="I45" s="110"/>
      <c r="J45" s="91" t="s">
        <v>65</v>
      </c>
      <c r="K45" s="91"/>
      <c r="L45" s="91"/>
      <c r="M45" s="90">
        <f>(516.56+67.11)*17+117*20.9</f>
        <v>12367.69</v>
      </c>
      <c r="N45" s="81">
        <v>0</v>
      </c>
      <c r="O45" s="81">
        <f>(516.56+67.11)*3*2-1056</f>
        <v>2446.02</v>
      </c>
      <c r="P45" s="82"/>
      <c r="Q45" s="81"/>
      <c r="R45" s="81">
        <v>1056</v>
      </c>
      <c r="S45" s="85">
        <f t="shared" si="20"/>
        <v>15869.71</v>
      </c>
      <c r="T45" s="81">
        <f>G45*4</f>
        <v>2802.68</v>
      </c>
      <c r="U45" s="81">
        <v>0</v>
      </c>
      <c r="V45" s="117">
        <f t="shared" si="23"/>
        <v>2446.02</v>
      </c>
      <c r="W45" s="85">
        <f t="shared" si="24"/>
        <v>0</v>
      </c>
      <c r="X45" s="85">
        <f t="shared" si="25"/>
        <v>0</v>
      </c>
      <c r="Y45" s="85">
        <f t="shared" si="26"/>
        <v>1056</v>
      </c>
      <c r="Z45" s="90">
        <f t="shared" si="27"/>
        <v>6304.7</v>
      </c>
      <c r="AA45" s="85"/>
      <c r="AB45" s="72"/>
      <c r="AC45" s="72"/>
      <c r="AD45" s="72"/>
    </row>
    <row r="46" s="97" customFormat="1" ht="58" customHeight="1" spans="1:30">
      <c r="A46" s="111" t="s">
        <v>119</v>
      </c>
      <c r="B46" s="112"/>
      <c r="C46" s="90"/>
      <c r="D46" s="90"/>
      <c r="E46" s="90"/>
      <c r="F46" s="90">
        <f>SUM(F37:F45)</f>
        <v>0</v>
      </c>
      <c r="G46" s="90">
        <f t="shared" ref="G46:Z46" si="28">SUM(G37:G45)</f>
        <v>6156.67</v>
      </c>
      <c r="H46" s="90">
        <f t="shared" si="28"/>
        <v>67</v>
      </c>
      <c r="I46" s="90">
        <f t="shared" si="28"/>
        <v>0</v>
      </c>
      <c r="J46" s="90">
        <f t="shared" si="28"/>
        <v>0</v>
      </c>
      <c r="K46" s="90">
        <f t="shared" si="28"/>
        <v>3</v>
      </c>
      <c r="L46" s="90">
        <f t="shared" si="28"/>
        <v>0</v>
      </c>
      <c r="M46" s="90">
        <f t="shared" si="28"/>
        <v>65106.09</v>
      </c>
      <c r="N46" s="90">
        <f t="shared" si="28"/>
        <v>20001.2</v>
      </c>
      <c r="O46" s="90">
        <f t="shared" si="28"/>
        <v>21121.62</v>
      </c>
      <c r="P46" s="90">
        <f t="shared" si="28"/>
        <v>22440</v>
      </c>
      <c r="Q46" s="90">
        <f t="shared" si="28"/>
        <v>0</v>
      </c>
      <c r="R46" s="90">
        <f t="shared" si="28"/>
        <v>177439</v>
      </c>
      <c r="S46" s="90">
        <f t="shared" si="28"/>
        <v>306107.91</v>
      </c>
      <c r="T46" s="90">
        <f t="shared" si="28"/>
        <v>26538.68</v>
      </c>
      <c r="U46" s="90">
        <f t="shared" si="28"/>
        <v>20001.2</v>
      </c>
      <c r="V46" s="90">
        <f t="shared" si="28"/>
        <v>21121.62</v>
      </c>
      <c r="W46" s="90">
        <f t="shared" si="28"/>
        <v>22440</v>
      </c>
      <c r="X46" s="90">
        <f t="shared" si="28"/>
        <v>0</v>
      </c>
      <c r="Y46" s="90">
        <f t="shared" si="28"/>
        <v>177439</v>
      </c>
      <c r="Z46" s="90">
        <f t="shared" si="28"/>
        <v>267540.5</v>
      </c>
      <c r="AA46" s="90"/>
      <c r="AB46" s="122"/>
      <c r="AC46" s="122"/>
      <c r="AD46" s="122"/>
    </row>
    <row r="47" s="99" customFormat="1" ht="49" customHeight="1" spans="1:16362">
      <c r="A47" s="90">
        <f>A45+A34</f>
        <v>38</v>
      </c>
      <c r="B47" s="89" t="s">
        <v>141</v>
      </c>
      <c r="C47" s="90"/>
      <c r="D47" s="90"/>
      <c r="E47" s="90"/>
      <c r="F47" s="90">
        <f>F46+F35</f>
        <v>137</v>
      </c>
      <c r="G47" s="90">
        <f t="shared" ref="G47:Z47" si="29">G46+G35</f>
        <v>31976.67</v>
      </c>
      <c r="H47" s="90">
        <f t="shared" si="29"/>
        <v>306</v>
      </c>
      <c r="I47" s="90">
        <f t="shared" si="29"/>
        <v>0</v>
      </c>
      <c r="J47" s="90">
        <f t="shared" si="29"/>
        <v>1.8</v>
      </c>
      <c r="K47" s="90">
        <f t="shared" si="29"/>
        <v>11</v>
      </c>
      <c r="L47" s="90">
        <f t="shared" si="29"/>
        <v>0</v>
      </c>
      <c r="M47" s="90">
        <f t="shared" si="29"/>
        <v>570324.69</v>
      </c>
      <c r="N47" s="90">
        <f t="shared" si="29"/>
        <v>143621.4</v>
      </c>
      <c r="O47" s="90">
        <f t="shared" si="29"/>
        <v>150180.92</v>
      </c>
      <c r="P47" s="90">
        <f t="shared" si="29"/>
        <v>90394</v>
      </c>
      <c r="Q47" s="90">
        <f t="shared" si="29"/>
        <v>86028</v>
      </c>
      <c r="R47" s="90">
        <f t="shared" si="29"/>
        <v>892688.3</v>
      </c>
      <c r="S47" s="90">
        <f t="shared" si="29"/>
        <v>1933237.31</v>
      </c>
      <c r="T47" s="90">
        <f t="shared" si="29"/>
        <v>195121.88</v>
      </c>
      <c r="U47" s="90">
        <f t="shared" si="29"/>
        <v>143621.4</v>
      </c>
      <c r="V47" s="90">
        <f t="shared" si="29"/>
        <v>150180.92</v>
      </c>
      <c r="W47" s="90">
        <f t="shared" si="29"/>
        <v>90394</v>
      </c>
      <c r="X47" s="90">
        <f t="shared" si="29"/>
        <v>86028</v>
      </c>
      <c r="Y47" s="90">
        <f t="shared" si="29"/>
        <v>892688.3</v>
      </c>
      <c r="Z47" s="90">
        <f t="shared" si="29"/>
        <v>1558034.5</v>
      </c>
      <c r="AA47" s="90"/>
      <c r="AB47" s="72"/>
      <c r="AC47" s="72"/>
      <c r="AD47" s="72"/>
      <c r="AE47" s="123"/>
      <c r="AF47" s="123"/>
      <c r="AG47" s="123"/>
      <c r="AH47" s="123"/>
      <c r="AI47" s="123"/>
      <c r="AJ47" s="123"/>
      <c r="AK47" s="123"/>
      <c r="AL47" s="123"/>
      <c r="AM47" s="123"/>
      <c r="AN47" s="123"/>
      <c r="AO47" s="123"/>
      <c r="AP47" s="123"/>
      <c r="AQ47" s="123"/>
      <c r="AR47" s="123"/>
      <c r="AS47" s="123"/>
      <c r="AT47" s="123"/>
      <c r="AU47" s="123"/>
      <c r="AV47" s="123"/>
      <c r="AW47" s="123"/>
      <c r="AX47" s="123"/>
      <c r="AY47" s="123"/>
      <c r="AZ47" s="123"/>
      <c r="BA47" s="123"/>
      <c r="BB47" s="123"/>
      <c r="BC47" s="123"/>
      <c r="BD47" s="123"/>
      <c r="BE47" s="123"/>
      <c r="BF47" s="123"/>
      <c r="BG47" s="123"/>
      <c r="BH47" s="123"/>
      <c r="BI47" s="123"/>
      <c r="BJ47" s="123"/>
      <c r="BK47" s="123"/>
      <c r="BL47" s="123"/>
      <c r="BM47" s="123"/>
      <c r="BN47" s="123"/>
      <c r="BO47" s="123"/>
      <c r="BP47" s="123"/>
      <c r="BQ47" s="123"/>
      <c r="BR47" s="123"/>
      <c r="BS47" s="123"/>
      <c r="BT47" s="123"/>
      <c r="BU47" s="123"/>
      <c r="BV47" s="123"/>
      <c r="BW47" s="123"/>
      <c r="BX47" s="123"/>
      <c r="BY47" s="123"/>
      <c r="BZ47" s="123"/>
      <c r="CA47" s="123"/>
      <c r="CB47" s="123"/>
      <c r="CC47" s="123"/>
      <c r="CD47" s="123"/>
      <c r="CE47" s="123"/>
      <c r="CF47" s="123"/>
      <c r="CG47" s="123"/>
      <c r="CH47" s="123"/>
      <c r="CI47" s="123"/>
      <c r="CJ47" s="123"/>
      <c r="CK47" s="123"/>
      <c r="CL47" s="123"/>
      <c r="CM47" s="123"/>
      <c r="CN47" s="123"/>
      <c r="CO47" s="123"/>
      <c r="CP47" s="123"/>
      <c r="CQ47" s="123"/>
      <c r="CR47" s="123"/>
      <c r="CS47" s="123"/>
      <c r="CT47" s="123"/>
      <c r="CU47" s="123"/>
      <c r="CV47" s="123"/>
      <c r="CW47" s="123"/>
      <c r="CX47" s="123"/>
      <c r="CY47" s="123"/>
      <c r="CZ47" s="123"/>
      <c r="DA47" s="123"/>
      <c r="DB47" s="123"/>
      <c r="DC47" s="123"/>
      <c r="DD47" s="123"/>
      <c r="DE47" s="123"/>
      <c r="DF47" s="123"/>
      <c r="DG47" s="123"/>
      <c r="DH47" s="123"/>
      <c r="DI47" s="123"/>
      <c r="DJ47" s="123"/>
      <c r="DK47" s="123"/>
      <c r="DL47" s="123"/>
      <c r="DM47" s="123"/>
      <c r="DN47" s="123"/>
      <c r="DO47" s="123"/>
      <c r="DP47" s="123"/>
      <c r="DQ47" s="123"/>
      <c r="DR47" s="123"/>
      <c r="DS47" s="123"/>
      <c r="DT47" s="123"/>
      <c r="DU47" s="123"/>
      <c r="DV47" s="123"/>
      <c r="DW47" s="123"/>
      <c r="DX47" s="123"/>
      <c r="DY47" s="123"/>
      <c r="DZ47" s="123"/>
      <c r="EA47" s="123"/>
      <c r="EB47" s="123"/>
      <c r="EC47" s="123"/>
      <c r="ED47" s="123"/>
      <c r="EE47" s="123"/>
      <c r="EF47" s="123"/>
      <c r="EG47" s="123"/>
      <c r="EH47" s="123"/>
      <c r="EI47" s="123"/>
      <c r="EJ47" s="123"/>
      <c r="EK47" s="123"/>
      <c r="EL47" s="123"/>
      <c r="EM47" s="123"/>
      <c r="EN47" s="123"/>
      <c r="EO47" s="123"/>
      <c r="EP47" s="123"/>
      <c r="EQ47" s="123"/>
      <c r="ER47" s="123"/>
      <c r="ES47" s="123"/>
      <c r="ET47" s="123"/>
      <c r="EU47" s="123"/>
      <c r="EV47" s="123"/>
      <c r="EW47" s="123"/>
      <c r="EX47" s="123"/>
      <c r="EY47" s="123"/>
      <c r="EZ47" s="123"/>
      <c r="FA47" s="123"/>
      <c r="FB47" s="123"/>
      <c r="FC47" s="123"/>
      <c r="FD47" s="123"/>
      <c r="FE47" s="123"/>
      <c r="FF47" s="123"/>
      <c r="FG47" s="123"/>
      <c r="FH47" s="123"/>
      <c r="FI47" s="123"/>
      <c r="FJ47" s="123"/>
      <c r="FK47" s="123"/>
      <c r="FL47" s="123"/>
      <c r="FM47" s="123"/>
      <c r="FN47" s="123"/>
      <c r="FO47" s="123"/>
      <c r="FP47" s="123"/>
      <c r="FQ47" s="123"/>
      <c r="FR47" s="123"/>
      <c r="FS47" s="123"/>
      <c r="FT47" s="123"/>
      <c r="FU47" s="123"/>
      <c r="FV47" s="123"/>
      <c r="FW47" s="123"/>
      <c r="FX47" s="123"/>
      <c r="FY47" s="123"/>
      <c r="FZ47" s="123"/>
      <c r="GA47" s="123"/>
      <c r="GB47" s="123"/>
      <c r="GC47" s="123"/>
      <c r="GD47" s="123"/>
      <c r="GE47" s="123"/>
      <c r="GF47" s="123"/>
      <c r="GG47" s="123"/>
      <c r="GH47" s="123"/>
      <c r="GI47" s="123"/>
      <c r="GJ47" s="123"/>
      <c r="GK47" s="123"/>
      <c r="GL47" s="123"/>
      <c r="GM47" s="123"/>
      <c r="GN47" s="123"/>
      <c r="GO47" s="123"/>
      <c r="GP47" s="123"/>
      <c r="GQ47" s="123"/>
      <c r="GR47" s="123"/>
      <c r="GS47" s="123"/>
      <c r="GT47" s="123"/>
      <c r="GU47" s="123"/>
      <c r="GV47" s="123"/>
      <c r="GW47" s="123"/>
      <c r="GX47" s="123"/>
      <c r="GY47" s="123"/>
      <c r="GZ47" s="123"/>
      <c r="HA47" s="123"/>
      <c r="HB47" s="123"/>
      <c r="HC47" s="123"/>
      <c r="HD47" s="123"/>
      <c r="HE47" s="123"/>
      <c r="HF47" s="123"/>
      <c r="HG47" s="123"/>
      <c r="HH47" s="123"/>
      <c r="HI47" s="123"/>
      <c r="HJ47" s="123"/>
      <c r="HK47" s="123"/>
      <c r="HL47" s="123"/>
      <c r="HM47" s="123"/>
      <c r="HN47" s="123"/>
      <c r="HO47" s="123"/>
      <c r="HP47" s="123"/>
      <c r="HQ47" s="123"/>
      <c r="HR47" s="123"/>
      <c r="HS47" s="123"/>
      <c r="HT47" s="123"/>
      <c r="HU47" s="123"/>
      <c r="HV47" s="123"/>
      <c r="HW47" s="123"/>
      <c r="HX47" s="123"/>
      <c r="HY47" s="123"/>
      <c r="HZ47" s="123"/>
      <c r="IA47" s="123"/>
      <c r="IB47" s="123"/>
      <c r="IC47" s="123"/>
      <c r="ID47" s="123"/>
      <c r="IE47" s="123"/>
      <c r="IF47" s="123"/>
      <c r="IG47" s="123"/>
      <c r="IH47" s="123"/>
      <c r="II47" s="123"/>
      <c r="IJ47" s="123"/>
      <c r="IK47" s="123"/>
      <c r="IL47" s="123"/>
      <c r="IM47" s="123"/>
      <c r="IN47" s="123"/>
      <c r="IO47" s="123"/>
      <c r="IP47" s="123"/>
      <c r="IQ47" s="123"/>
      <c r="IR47" s="123"/>
      <c r="IS47" s="123"/>
      <c r="IT47" s="123"/>
      <c r="IU47" s="123"/>
      <c r="IV47" s="123"/>
      <c r="IW47" s="123"/>
      <c r="IX47" s="123"/>
      <c r="IY47" s="123"/>
      <c r="IZ47" s="123"/>
      <c r="JA47" s="123"/>
      <c r="JB47" s="123"/>
      <c r="JC47" s="123"/>
      <c r="JD47" s="123"/>
      <c r="JE47" s="123"/>
      <c r="JF47" s="123"/>
      <c r="JG47" s="123"/>
      <c r="JH47" s="123"/>
      <c r="JI47" s="123"/>
      <c r="JJ47" s="123"/>
      <c r="JK47" s="123"/>
      <c r="JL47" s="123"/>
      <c r="JM47" s="123"/>
      <c r="JN47" s="123"/>
      <c r="JO47" s="123"/>
      <c r="JP47" s="123"/>
      <c r="JQ47" s="123"/>
      <c r="JR47" s="123"/>
      <c r="JS47" s="123"/>
      <c r="JT47" s="123"/>
      <c r="JU47" s="123"/>
      <c r="JV47" s="123"/>
      <c r="JW47" s="123"/>
      <c r="JX47" s="123"/>
      <c r="JY47" s="123"/>
      <c r="JZ47" s="123"/>
      <c r="KA47" s="123"/>
      <c r="KB47" s="123"/>
      <c r="KC47" s="123"/>
      <c r="KD47" s="123"/>
      <c r="KE47" s="123"/>
      <c r="KF47" s="123"/>
      <c r="KG47" s="123"/>
      <c r="KH47" s="123"/>
      <c r="KI47" s="123"/>
      <c r="KJ47" s="123"/>
      <c r="KK47" s="123"/>
      <c r="KL47" s="123"/>
      <c r="KM47" s="123"/>
      <c r="KN47" s="123"/>
      <c r="KO47" s="123"/>
      <c r="KP47" s="123"/>
      <c r="KQ47" s="123"/>
      <c r="KR47" s="123"/>
      <c r="KS47" s="123"/>
      <c r="KT47" s="123"/>
      <c r="KU47" s="123"/>
      <c r="KV47" s="123"/>
      <c r="KW47" s="123"/>
      <c r="KX47" s="123"/>
      <c r="KY47" s="123"/>
      <c r="KZ47" s="123"/>
      <c r="LA47" s="123"/>
      <c r="LB47" s="123"/>
      <c r="LC47" s="123"/>
      <c r="LD47" s="123"/>
      <c r="LE47" s="123"/>
      <c r="LF47" s="123"/>
      <c r="LG47" s="123"/>
      <c r="LH47" s="123"/>
      <c r="LI47" s="123"/>
      <c r="LJ47" s="123"/>
      <c r="LK47" s="123"/>
      <c r="LL47" s="123"/>
      <c r="LM47" s="123"/>
      <c r="LN47" s="123"/>
      <c r="LO47" s="123"/>
      <c r="LP47" s="123"/>
      <c r="LQ47" s="123"/>
      <c r="LR47" s="123"/>
      <c r="LS47" s="123"/>
      <c r="LT47" s="123"/>
      <c r="LU47" s="123"/>
      <c r="LV47" s="123"/>
      <c r="LW47" s="123"/>
      <c r="LX47" s="123"/>
      <c r="LY47" s="123"/>
      <c r="LZ47" s="123"/>
      <c r="MA47" s="123"/>
      <c r="MB47" s="123"/>
      <c r="MC47" s="123"/>
      <c r="MD47" s="123"/>
      <c r="ME47" s="123"/>
      <c r="MF47" s="123"/>
      <c r="MG47" s="123"/>
      <c r="MH47" s="123"/>
      <c r="MI47" s="123"/>
      <c r="MJ47" s="123"/>
      <c r="MK47" s="123"/>
      <c r="ML47" s="123"/>
      <c r="MM47" s="123"/>
      <c r="MN47" s="123"/>
      <c r="MO47" s="123"/>
      <c r="MP47" s="123"/>
      <c r="MQ47" s="123"/>
      <c r="MR47" s="123"/>
      <c r="MS47" s="123"/>
      <c r="MT47" s="123"/>
      <c r="MU47" s="123"/>
      <c r="MV47" s="123"/>
      <c r="MW47" s="123"/>
      <c r="MX47" s="123"/>
      <c r="MY47" s="123"/>
      <c r="MZ47" s="123"/>
      <c r="NA47" s="123"/>
      <c r="NB47" s="123"/>
      <c r="NC47" s="123"/>
      <c r="ND47" s="123"/>
      <c r="NE47" s="123"/>
      <c r="NF47" s="123"/>
      <c r="NG47" s="123"/>
      <c r="NH47" s="123"/>
      <c r="NI47" s="123"/>
      <c r="NJ47" s="123"/>
      <c r="NK47" s="123"/>
      <c r="NL47" s="123"/>
      <c r="NM47" s="123"/>
      <c r="NN47" s="123"/>
      <c r="NO47" s="123"/>
      <c r="NP47" s="123"/>
      <c r="NQ47" s="123"/>
      <c r="NR47" s="123"/>
      <c r="NS47" s="123"/>
      <c r="NT47" s="123"/>
      <c r="NU47" s="123"/>
      <c r="NV47" s="123"/>
      <c r="NW47" s="123"/>
      <c r="NX47" s="123"/>
      <c r="NY47" s="123"/>
      <c r="NZ47" s="123"/>
      <c r="OA47" s="123"/>
      <c r="OB47" s="123"/>
      <c r="OC47" s="123"/>
      <c r="OD47" s="123"/>
      <c r="OE47" s="123"/>
      <c r="OF47" s="123"/>
      <c r="OG47" s="123"/>
      <c r="OH47" s="123"/>
      <c r="OI47" s="123"/>
      <c r="OJ47" s="123"/>
      <c r="OK47" s="123"/>
      <c r="OL47" s="123"/>
      <c r="OM47" s="123"/>
      <c r="ON47" s="123"/>
      <c r="OO47" s="123"/>
      <c r="OP47" s="123"/>
      <c r="OQ47" s="123"/>
      <c r="OR47" s="123"/>
      <c r="OS47" s="123"/>
      <c r="OT47" s="123"/>
      <c r="OU47" s="123"/>
      <c r="OV47" s="123"/>
      <c r="OW47" s="123"/>
      <c r="OX47" s="123"/>
      <c r="OY47" s="123"/>
      <c r="OZ47" s="123"/>
      <c r="PA47" s="123"/>
      <c r="PB47" s="123"/>
      <c r="PC47" s="123"/>
      <c r="PD47" s="123"/>
      <c r="PE47" s="123"/>
      <c r="PF47" s="123"/>
      <c r="PG47" s="123"/>
      <c r="PH47" s="123"/>
      <c r="PI47" s="123"/>
      <c r="PJ47" s="123"/>
      <c r="PK47" s="123"/>
      <c r="PL47" s="123"/>
      <c r="PM47" s="123"/>
      <c r="PN47" s="123"/>
      <c r="PO47" s="123"/>
      <c r="PP47" s="123"/>
      <c r="PQ47" s="123"/>
      <c r="PR47" s="123"/>
      <c r="PS47" s="123"/>
      <c r="PT47" s="123"/>
      <c r="PU47" s="123"/>
      <c r="PV47" s="123"/>
      <c r="PW47" s="123"/>
      <c r="PX47" s="123"/>
      <c r="PY47" s="123"/>
      <c r="PZ47" s="123"/>
      <c r="QA47" s="123"/>
      <c r="QB47" s="123"/>
      <c r="QC47" s="123"/>
      <c r="QD47" s="123"/>
      <c r="QE47" s="123"/>
      <c r="QF47" s="123"/>
      <c r="QG47" s="123"/>
      <c r="QH47" s="123"/>
      <c r="QI47" s="123"/>
      <c r="QJ47" s="123"/>
      <c r="QK47" s="123"/>
      <c r="QL47" s="123"/>
      <c r="QM47" s="123"/>
      <c r="QN47" s="123"/>
      <c r="QO47" s="123"/>
      <c r="QP47" s="123"/>
      <c r="QQ47" s="123"/>
      <c r="QR47" s="123"/>
      <c r="QS47" s="123"/>
      <c r="QT47" s="123"/>
      <c r="QU47" s="123"/>
      <c r="QV47" s="123"/>
      <c r="QW47" s="123"/>
      <c r="QX47" s="123"/>
      <c r="QY47" s="123"/>
      <c r="QZ47" s="123"/>
      <c r="RA47" s="123"/>
      <c r="RB47" s="123"/>
      <c r="RC47" s="123"/>
      <c r="RD47" s="123"/>
      <c r="RE47" s="123"/>
      <c r="RF47" s="123"/>
      <c r="RG47" s="123"/>
      <c r="RH47" s="123"/>
      <c r="RI47" s="123"/>
      <c r="RJ47" s="123"/>
      <c r="RK47" s="123"/>
      <c r="RL47" s="123"/>
      <c r="RM47" s="123"/>
      <c r="RN47" s="123"/>
      <c r="RO47" s="123"/>
      <c r="RP47" s="123"/>
      <c r="RQ47" s="123"/>
      <c r="RR47" s="123"/>
      <c r="RS47" s="123"/>
      <c r="RT47" s="123"/>
      <c r="RU47" s="123"/>
      <c r="RV47" s="123"/>
      <c r="RW47" s="123"/>
      <c r="RX47" s="123"/>
      <c r="RY47" s="123"/>
      <c r="RZ47" s="123"/>
      <c r="SA47" s="123"/>
      <c r="SB47" s="123"/>
      <c r="SC47" s="123"/>
      <c r="SD47" s="123"/>
      <c r="SE47" s="123"/>
      <c r="SF47" s="123"/>
      <c r="SG47" s="123"/>
      <c r="SH47" s="123"/>
      <c r="SI47" s="123"/>
      <c r="SJ47" s="123"/>
      <c r="SK47" s="123"/>
      <c r="SL47" s="123"/>
      <c r="SM47" s="123"/>
      <c r="SN47" s="123"/>
      <c r="SO47" s="123"/>
      <c r="SP47" s="123"/>
      <c r="SQ47" s="123"/>
      <c r="SR47" s="123"/>
      <c r="SS47" s="123"/>
      <c r="ST47" s="123"/>
      <c r="SU47" s="123"/>
      <c r="SV47" s="123"/>
      <c r="SW47" s="123"/>
      <c r="SX47" s="123"/>
      <c r="SY47" s="123"/>
      <c r="SZ47" s="123"/>
      <c r="TA47" s="123"/>
      <c r="TB47" s="123"/>
      <c r="TC47" s="123"/>
      <c r="TD47" s="123"/>
      <c r="TE47" s="123"/>
      <c r="TF47" s="123"/>
      <c r="TG47" s="123"/>
      <c r="TH47" s="123"/>
      <c r="TI47" s="123"/>
      <c r="TJ47" s="123"/>
      <c r="TK47" s="123"/>
      <c r="TL47" s="123"/>
      <c r="TM47" s="123"/>
      <c r="TN47" s="123"/>
      <c r="TO47" s="123"/>
      <c r="TP47" s="123"/>
      <c r="TQ47" s="123"/>
      <c r="TR47" s="123"/>
      <c r="TS47" s="123"/>
      <c r="TT47" s="123"/>
      <c r="TU47" s="123"/>
      <c r="TV47" s="123"/>
      <c r="TW47" s="123"/>
      <c r="TX47" s="123"/>
      <c r="TY47" s="123"/>
      <c r="TZ47" s="123"/>
      <c r="UA47" s="123"/>
      <c r="UB47" s="123"/>
      <c r="UC47" s="123"/>
      <c r="UD47" s="123"/>
      <c r="UE47" s="123"/>
      <c r="UF47" s="123"/>
      <c r="UG47" s="123"/>
      <c r="UH47" s="123"/>
      <c r="UI47" s="123"/>
      <c r="UJ47" s="123"/>
      <c r="UK47" s="123"/>
      <c r="UL47" s="123"/>
      <c r="UM47" s="123"/>
      <c r="UN47" s="123"/>
      <c r="UO47" s="123"/>
      <c r="UP47" s="123"/>
      <c r="UQ47" s="123"/>
      <c r="UR47" s="123"/>
      <c r="US47" s="123"/>
      <c r="UT47" s="123"/>
      <c r="UU47" s="123"/>
      <c r="UV47" s="123"/>
      <c r="UW47" s="123"/>
      <c r="UX47" s="123"/>
      <c r="UY47" s="123"/>
      <c r="UZ47" s="123"/>
      <c r="VA47" s="123"/>
      <c r="VB47" s="123"/>
      <c r="VC47" s="123"/>
      <c r="VD47" s="123"/>
      <c r="VE47" s="123"/>
      <c r="VF47" s="123"/>
      <c r="VG47" s="123"/>
      <c r="VH47" s="123"/>
      <c r="VI47" s="123"/>
      <c r="VJ47" s="123"/>
      <c r="VK47" s="123"/>
      <c r="VL47" s="123"/>
      <c r="VM47" s="123"/>
      <c r="VN47" s="123"/>
      <c r="VO47" s="123"/>
      <c r="VP47" s="123"/>
      <c r="VQ47" s="123"/>
      <c r="VR47" s="123"/>
      <c r="VS47" s="123"/>
      <c r="VT47" s="123"/>
      <c r="VU47" s="123"/>
      <c r="VV47" s="123"/>
      <c r="VW47" s="123"/>
      <c r="VX47" s="123"/>
      <c r="VY47" s="123"/>
      <c r="VZ47" s="123"/>
      <c r="WA47" s="123"/>
      <c r="WB47" s="123"/>
      <c r="WC47" s="123"/>
      <c r="WD47" s="123"/>
      <c r="WE47" s="123"/>
      <c r="WF47" s="123"/>
      <c r="WG47" s="123"/>
      <c r="WH47" s="123"/>
      <c r="WI47" s="123"/>
      <c r="WJ47" s="123"/>
      <c r="WK47" s="123"/>
      <c r="WL47" s="123"/>
      <c r="WM47" s="123"/>
      <c r="WN47" s="123"/>
      <c r="WO47" s="123"/>
      <c r="WP47" s="123"/>
      <c r="WQ47" s="123"/>
      <c r="WR47" s="123"/>
      <c r="WS47" s="123"/>
      <c r="WT47" s="123"/>
      <c r="WU47" s="123"/>
      <c r="WV47" s="123"/>
      <c r="WW47" s="123"/>
      <c r="WX47" s="123"/>
      <c r="WY47" s="123"/>
      <c r="WZ47" s="123"/>
      <c r="XA47" s="123"/>
      <c r="XB47" s="123"/>
      <c r="XC47" s="123"/>
      <c r="XD47" s="123"/>
      <c r="XE47" s="123"/>
      <c r="XF47" s="123"/>
      <c r="XG47" s="123"/>
      <c r="XH47" s="123"/>
      <c r="XI47" s="123"/>
      <c r="XJ47" s="123"/>
      <c r="XK47" s="123"/>
      <c r="XL47" s="123"/>
      <c r="XM47" s="123"/>
      <c r="XN47" s="123"/>
      <c r="XO47" s="123"/>
      <c r="XP47" s="123"/>
      <c r="XQ47" s="123"/>
      <c r="XR47" s="123"/>
      <c r="XS47" s="123"/>
      <c r="XT47" s="123"/>
      <c r="XU47" s="123"/>
      <c r="XV47" s="123"/>
      <c r="XW47" s="123"/>
      <c r="XX47" s="123"/>
      <c r="XY47" s="123"/>
      <c r="XZ47" s="123"/>
      <c r="YA47" s="123"/>
      <c r="YB47" s="123"/>
      <c r="YC47" s="123"/>
      <c r="YD47" s="123"/>
      <c r="YE47" s="123"/>
      <c r="YF47" s="123"/>
      <c r="YG47" s="123"/>
      <c r="YH47" s="123"/>
      <c r="YI47" s="123"/>
      <c r="YJ47" s="123"/>
      <c r="YK47" s="123"/>
      <c r="YL47" s="123"/>
      <c r="YM47" s="123"/>
      <c r="YN47" s="123"/>
      <c r="YO47" s="123"/>
      <c r="YP47" s="123"/>
      <c r="YQ47" s="123"/>
      <c r="YR47" s="123"/>
      <c r="YS47" s="123"/>
      <c r="YT47" s="123"/>
      <c r="YU47" s="123"/>
      <c r="YV47" s="123"/>
      <c r="YW47" s="123"/>
      <c r="YX47" s="123"/>
      <c r="YY47" s="123"/>
      <c r="YZ47" s="123"/>
      <c r="ZA47" s="123"/>
      <c r="ZB47" s="123"/>
      <c r="ZC47" s="123"/>
      <c r="ZD47" s="123"/>
      <c r="ZE47" s="123"/>
      <c r="ZF47" s="123"/>
      <c r="ZG47" s="123"/>
      <c r="ZH47" s="123"/>
      <c r="ZI47" s="123"/>
      <c r="ZJ47" s="123"/>
      <c r="ZK47" s="123"/>
      <c r="ZL47" s="123"/>
      <c r="ZM47" s="123"/>
      <c r="ZN47" s="123"/>
      <c r="ZO47" s="123"/>
      <c r="ZP47" s="123"/>
      <c r="ZQ47" s="123"/>
      <c r="ZR47" s="123"/>
      <c r="ZS47" s="123"/>
      <c r="ZT47" s="123"/>
      <c r="ZU47" s="123"/>
      <c r="ZV47" s="123"/>
      <c r="ZW47" s="123"/>
      <c r="ZX47" s="123"/>
      <c r="ZY47" s="123"/>
      <c r="ZZ47" s="123"/>
      <c r="AAA47" s="123"/>
      <c r="AAB47" s="123"/>
      <c r="AAC47" s="123"/>
      <c r="AAD47" s="123"/>
      <c r="AAE47" s="123"/>
      <c r="AAF47" s="123"/>
      <c r="AAG47" s="123"/>
      <c r="AAH47" s="123"/>
      <c r="AAI47" s="123"/>
      <c r="AAJ47" s="123"/>
      <c r="AAK47" s="123"/>
      <c r="AAL47" s="123"/>
      <c r="AAM47" s="123"/>
      <c r="AAN47" s="123"/>
      <c r="AAO47" s="123"/>
      <c r="AAP47" s="123"/>
      <c r="AAQ47" s="123"/>
      <c r="AAR47" s="123"/>
      <c r="AAS47" s="123"/>
      <c r="AAT47" s="123"/>
      <c r="AAU47" s="123"/>
      <c r="AAV47" s="123"/>
      <c r="AAW47" s="123"/>
      <c r="AAX47" s="123"/>
      <c r="AAY47" s="123"/>
      <c r="AAZ47" s="123"/>
      <c r="ABA47" s="123"/>
      <c r="ABB47" s="123"/>
      <c r="ABC47" s="123"/>
      <c r="ABD47" s="123"/>
      <c r="ABE47" s="123"/>
      <c r="ABF47" s="123"/>
      <c r="ABG47" s="123"/>
      <c r="ABH47" s="123"/>
      <c r="ABI47" s="123"/>
      <c r="ABJ47" s="123"/>
      <c r="ABK47" s="123"/>
      <c r="ABL47" s="123"/>
      <c r="ABM47" s="123"/>
      <c r="ABN47" s="123"/>
      <c r="ABO47" s="123"/>
      <c r="ABP47" s="123"/>
      <c r="ABQ47" s="123"/>
      <c r="ABR47" s="123"/>
      <c r="ABS47" s="123"/>
      <c r="ABT47" s="123"/>
      <c r="ABU47" s="123"/>
      <c r="ABV47" s="123"/>
      <c r="ABW47" s="123"/>
      <c r="ABX47" s="123"/>
      <c r="ABY47" s="123"/>
      <c r="ABZ47" s="123"/>
      <c r="ACA47" s="123"/>
      <c r="ACB47" s="123"/>
      <c r="ACC47" s="123"/>
      <c r="ACD47" s="123"/>
      <c r="ACE47" s="123"/>
      <c r="ACF47" s="123"/>
      <c r="ACG47" s="123"/>
      <c r="ACH47" s="123"/>
      <c r="ACI47" s="123"/>
      <c r="ACJ47" s="123"/>
      <c r="ACK47" s="123"/>
      <c r="ACL47" s="123"/>
      <c r="ACM47" s="123"/>
      <c r="ACN47" s="123"/>
      <c r="ACO47" s="123"/>
      <c r="ACP47" s="123"/>
      <c r="ACQ47" s="123"/>
      <c r="ACR47" s="123"/>
      <c r="ACS47" s="123"/>
      <c r="ACT47" s="123"/>
      <c r="ACU47" s="123"/>
      <c r="ACV47" s="123"/>
      <c r="ACW47" s="123"/>
      <c r="ACX47" s="123"/>
      <c r="ACY47" s="123"/>
      <c r="ACZ47" s="123"/>
      <c r="ADA47" s="123"/>
      <c r="ADB47" s="123"/>
      <c r="ADC47" s="123"/>
      <c r="ADD47" s="123"/>
      <c r="ADE47" s="123"/>
      <c r="ADF47" s="123"/>
      <c r="ADG47" s="123"/>
      <c r="ADH47" s="123"/>
      <c r="ADI47" s="123"/>
      <c r="ADJ47" s="123"/>
      <c r="ADK47" s="123"/>
      <c r="ADL47" s="123"/>
      <c r="ADM47" s="123"/>
      <c r="ADN47" s="123"/>
      <c r="ADO47" s="123"/>
      <c r="ADP47" s="123"/>
      <c r="ADQ47" s="123"/>
      <c r="ADR47" s="123"/>
      <c r="ADS47" s="123"/>
      <c r="ADT47" s="123"/>
      <c r="ADU47" s="123"/>
      <c r="ADV47" s="123"/>
      <c r="ADW47" s="123"/>
      <c r="ADX47" s="123"/>
      <c r="ADY47" s="123"/>
      <c r="ADZ47" s="123"/>
      <c r="AEA47" s="123"/>
      <c r="AEB47" s="123"/>
      <c r="AEC47" s="123"/>
      <c r="AED47" s="123"/>
      <c r="AEE47" s="123"/>
      <c r="AEF47" s="123"/>
      <c r="AEG47" s="123"/>
      <c r="AEH47" s="123"/>
      <c r="AEI47" s="123"/>
      <c r="AEJ47" s="123"/>
      <c r="AEK47" s="123"/>
      <c r="AEL47" s="123"/>
      <c r="AEM47" s="123"/>
      <c r="AEN47" s="123"/>
      <c r="AEO47" s="123"/>
      <c r="AEP47" s="123"/>
      <c r="AEQ47" s="123"/>
      <c r="AER47" s="123"/>
      <c r="AES47" s="123"/>
      <c r="AET47" s="123"/>
      <c r="AEU47" s="123"/>
      <c r="AEV47" s="123"/>
      <c r="AEW47" s="123"/>
      <c r="AEX47" s="123"/>
      <c r="AEY47" s="123"/>
      <c r="AEZ47" s="123"/>
      <c r="AFA47" s="123"/>
      <c r="AFB47" s="123"/>
      <c r="AFC47" s="123"/>
      <c r="AFD47" s="123"/>
      <c r="AFE47" s="123"/>
      <c r="AFF47" s="123"/>
      <c r="AFG47" s="123"/>
      <c r="AFH47" s="123"/>
      <c r="AFI47" s="123"/>
      <c r="AFJ47" s="123"/>
      <c r="AFK47" s="123"/>
      <c r="AFL47" s="123"/>
      <c r="AFM47" s="123"/>
      <c r="AFN47" s="123"/>
      <c r="AFO47" s="123"/>
      <c r="AFP47" s="123"/>
      <c r="AFQ47" s="123"/>
      <c r="AFR47" s="123"/>
      <c r="AFS47" s="123"/>
      <c r="AFT47" s="123"/>
      <c r="AFU47" s="123"/>
      <c r="AFV47" s="123"/>
      <c r="AFW47" s="123"/>
      <c r="AFX47" s="123"/>
      <c r="AFY47" s="123"/>
      <c r="AFZ47" s="123"/>
      <c r="AGA47" s="123"/>
      <c r="AGB47" s="123"/>
      <c r="AGC47" s="123"/>
      <c r="AGD47" s="123"/>
      <c r="AGE47" s="123"/>
      <c r="AGF47" s="123"/>
      <c r="AGG47" s="123"/>
      <c r="AGH47" s="123"/>
      <c r="AGI47" s="123"/>
      <c r="AGJ47" s="123"/>
      <c r="AGK47" s="123"/>
      <c r="AGL47" s="123"/>
      <c r="AGM47" s="123"/>
      <c r="AGN47" s="123"/>
      <c r="AGO47" s="123"/>
      <c r="AGP47" s="123"/>
      <c r="AGQ47" s="123"/>
      <c r="AGR47" s="123"/>
      <c r="AGS47" s="123"/>
      <c r="AGT47" s="123"/>
      <c r="AGU47" s="123"/>
      <c r="AGV47" s="123"/>
      <c r="AGW47" s="123"/>
      <c r="AGX47" s="123"/>
      <c r="AGY47" s="123"/>
      <c r="AGZ47" s="123"/>
      <c r="AHA47" s="123"/>
      <c r="AHB47" s="123"/>
      <c r="AHC47" s="123"/>
      <c r="AHD47" s="123"/>
      <c r="AHE47" s="123"/>
      <c r="AHF47" s="123"/>
      <c r="AHG47" s="123"/>
      <c r="AHH47" s="123"/>
      <c r="AHI47" s="123"/>
      <c r="AHJ47" s="123"/>
      <c r="AHK47" s="123"/>
      <c r="AHL47" s="123"/>
      <c r="AHM47" s="123"/>
      <c r="AHN47" s="123"/>
      <c r="AHO47" s="123"/>
      <c r="AHP47" s="123"/>
      <c r="AHQ47" s="123"/>
      <c r="AHR47" s="123"/>
      <c r="AHS47" s="123"/>
      <c r="AHT47" s="123"/>
      <c r="AHU47" s="123"/>
      <c r="AHV47" s="123"/>
      <c r="AHW47" s="123"/>
      <c r="AHX47" s="123"/>
      <c r="AHY47" s="123"/>
      <c r="AHZ47" s="123"/>
      <c r="AIA47" s="123"/>
      <c r="AIB47" s="123"/>
      <c r="AIC47" s="123"/>
      <c r="AID47" s="123"/>
      <c r="AIE47" s="123"/>
      <c r="AIF47" s="123"/>
      <c r="AIG47" s="123"/>
      <c r="AIH47" s="123"/>
      <c r="AII47" s="123"/>
      <c r="AIJ47" s="123"/>
      <c r="AIK47" s="123"/>
      <c r="AIL47" s="123"/>
      <c r="AIM47" s="123"/>
      <c r="AIN47" s="123"/>
      <c r="AIO47" s="123"/>
      <c r="AIP47" s="123"/>
      <c r="AIQ47" s="123"/>
      <c r="AIR47" s="123"/>
      <c r="AIS47" s="123"/>
      <c r="AIT47" s="123"/>
      <c r="AIU47" s="123"/>
      <c r="AIV47" s="123"/>
      <c r="AIW47" s="123"/>
      <c r="AIX47" s="123"/>
      <c r="AIY47" s="123"/>
      <c r="AIZ47" s="123"/>
      <c r="AJA47" s="123"/>
      <c r="AJB47" s="123"/>
      <c r="AJC47" s="123"/>
      <c r="AJD47" s="123"/>
      <c r="AJE47" s="123"/>
      <c r="AJF47" s="123"/>
      <c r="AJG47" s="123"/>
      <c r="AJH47" s="123"/>
      <c r="AJI47" s="123"/>
      <c r="AJJ47" s="123"/>
      <c r="AJK47" s="123"/>
      <c r="AJL47" s="123"/>
      <c r="AJM47" s="123"/>
      <c r="AJN47" s="123"/>
      <c r="AJO47" s="123"/>
      <c r="AJP47" s="123"/>
      <c r="AJQ47" s="123"/>
      <c r="AJR47" s="123"/>
      <c r="AJS47" s="123"/>
      <c r="AJT47" s="123"/>
      <c r="AJU47" s="123"/>
      <c r="AJV47" s="123"/>
      <c r="AJW47" s="123"/>
      <c r="AJX47" s="123"/>
      <c r="AJY47" s="123"/>
      <c r="AJZ47" s="123"/>
      <c r="AKA47" s="123"/>
      <c r="AKB47" s="123"/>
      <c r="AKC47" s="123"/>
      <c r="AKD47" s="123"/>
      <c r="AKE47" s="123"/>
      <c r="AKF47" s="123"/>
      <c r="AKG47" s="123"/>
      <c r="AKH47" s="123"/>
      <c r="AKI47" s="123"/>
      <c r="AKJ47" s="123"/>
      <c r="AKK47" s="123"/>
      <c r="AKL47" s="123"/>
      <c r="AKM47" s="123"/>
      <c r="AKN47" s="123"/>
      <c r="AKO47" s="123"/>
      <c r="AKP47" s="123"/>
      <c r="AKQ47" s="123"/>
      <c r="AKR47" s="123"/>
      <c r="AKS47" s="123"/>
      <c r="AKT47" s="123"/>
      <c r="AKU47" s="123"/>
      <c r="AKV47" s="123"/>
      <c r="AKW47" s="123"/>
      <c r="AKX47" s="123"/>
      <c r="AKY47" s="123"/>
      <c r="AKZ47" s="123"/>
      <c r="ALA47" s="123"/>
      <c r="ALB47" s="123"/>
      <c r="ALC47" s="123"/>
      <c r="ALD47" s="123"/>
      <c r="ALE47" s="123"/>
      <c r="ALF47" s="123"/>
      <c r="ALG47" s="123"/>
      <c r="ALH47" s="123"/>
      <c r="ALI47" s="123"/>
      <c r="ALJ47" s="123"/>
      <c r="ALK47" s="123"/>
      <c r="ALL47" s="123"/>
      <c r="ALM47" s="123"/>
      <c r="ALN47" s="123"/>
      <c r="ALO47" s="123"/>
      <c r="ALP47" s="123"/>
      <c r="ALQ47" s="123"/>
      <c r="ALR47" s="123"/>
      <c r="ALS47" s="123"/>
      <c r="ALT47" s="123"/>
      <c r="ALU47" s="123"/>
      <c r="ALV47" s="123"/>
      <c r="ALW47" s="123"/>
      <c r="ALX47" s="123"/>
      <c r="ALY47" s="123"/>
      <c r="ALZ47" s="123"/>
      <c r="AMA47" s="123"/>
      <c r="AMB47" s="123"/>
      <c r="AMC47" s="123"/>
      <c r="AMD47" s="123"/>
      <c r="AME47" s="123"/>
      <c r="AMF47" s="123"/>
      <c r="AMG47" s="123"/>
      <c r="AMH47" s="123"/>
      <c r="AMI47" s="123"/>
      <c r="AMJ47" s="123"/>
      <c r="AMK47" s="123"/>
      <c r="AML47" s="123"/>
      <c r="AMM47" s="123"/>
      <c r="AMN47" s="123"/>
      <c r="AMO47" s="123"/>
      <c r="AMP47" s="123"/>
      <c r="AMQ47" s="123"/>
      <c r="AMR47" s="123"/>
      <c r="AMS47" s="123"/>
      <c r="AMT47" s="123"/>
      <c r="AMU47" s="123"/>
      <c r="AMV47" s="123"/>
      <c r="AMW47" s="123"/>
      <c r="AMX47" s="123"/>
      <c r="AMY47" s="123"/>
      <c r="AMZ47" s="123"/>
      <c r="ANA47" s="123"/>
      <c r="ANB47" s="123"/>
      <c r="ANC47" s="123"/>
      <c r="AND47" s="123"/>
      <c r="ANE47" s="123"/>
      <c r="ANF47" s="123"/>
      <c r="ANG47" s="123"/>
      <c r="ANH47" s="123"/>
      <c r="ANI47" s="123"/>
      <c r="ANJ47" s="123"/>
      <c r="ANK47" s="123"/>
      <c r="ANL47" s="123"/>
      <c r="ANM47" s="123"/>
      <c r="ANN47" s="123"/>
      <c r="ANO47" s="123"/>
      <c r="ANP47" s="123"/>
      <c r="ANQ47" s="123"/>
      <c r="ANR47" s="123"/>
      <c r="ANS47" s="123"/>
      <c r="ANT47" s="123"/>
      <c r="ANU47" s="123"/>
      <c r="ANV47" s="123"/>
      <c r="ANW47" s="123"/>
      <c r="ANX47" s="123"/>
      <c r="ANY47" s="123"/>
      <c r="ANZ47" s="123"/>
      <c r="AOA47" s="123"/>
      <c r="AOB47" s="123"/>
      <c r="AOC47" s="123"/>
      <c r="AOD47" s="123"/>
      <c r="AOE47" s="123"/>
      <c r="AOF47" s="123"/>
      <c r="AOG47" s="123"/>
      <c r="AOH47" s="123"/>
      <c r="AOI47" s="123"/>
      <c r="AOJ47" s="123"/>
      <c r="AOK47" s="123"/>
      <c r="AOL47" s="123"/>
      <c r="AOM47" s="123"/>
      <c r="AON47" s="123"/>
      <c r="AOO47" s="123"/>
      <c r="AOP47" s="123"/>
      <c r="AOQ47" s="123"/>
      <c r="AOR47" s="123"/>
      <c r="AOS47" s="123"/>
      <c r="AOT47" s="123"/>
      <c r="AOU47" s="123"/>
      <c r="AOV47" s="123"/>
      <c r="AOW47" s="123"/>
      <c r="AOX47" s="123"/>
      <c r="AOY47" s="123"/>
      <c r="AOZ47" s="123"/>
      <c r="APA47" s="123"/>
      <c r="APB47" s="123"/>
      <c r="APC47" s="123"/>
      <c r="APD47" s="123"/>
      <c r="APE47" s="123"/>
      <c r="APF47" s="123"/>
      <c r="APG47" s="123"/>
      <c r="APH47" s="123"/>
      <c r="API47" s="123"/>
      <c r="APJ47" s="123"/>
      <c r="APK47" s="123"/>
      <c r="APL47" s="123"/>
      <c r="APM47" s="123"/>
      <c r="APN47" s="123"/>
      <c r="APO47" s="123"/>
      <c r="APP47" s="123"/>
      <c r="APQ47" s="123"/>
      <c r="APR47" s="123"/>
      <c r="APS47" s="123"/>
      <c r="APT47" s="123"/>
      <c r="APU47" s="123"/>
      <c r="APV47" s="123"/>
      <c r="APW47" s="123"/>
      <c r="APX47" s="123"/>
      <c r="APY47" s="123"/>
      <c r="APZ47" s="123"/>
      <c r="AQA47" s="123"/>
      <c r="AQB47" s="123"/>
      <c r="AQC47" s="123"/>
      <c r="AQD47" s="123"/>
      <c r="AQE47" s="123"/>
      <c r="AQF47" s="123"/>
      <c r="AQG47" s="123"/>
      <c r="AQH47" s="123"/>
      <c r="AQI47" s="123"/>
      <c r="AQJ47" s="123"/>
      <c r="AQK47" s="123"/>
      <c r="AQL47" s="123"/>
      <c r="AQM47" s="123"/>
      <c r="AQN47" s="123"/>
      <c r="AQO47" s="123"/>
      <c r="AQP47" s="123"/>
      <c r="AQQ47" s="123"/>
      <c r="AQR47" s="123"/>
      <c r="AQS47" s="123"/>
      <c r="AQT47" s="123"/>
      <c r="AQU47" s="123"/>
      <c r="AQV47" s="123"/>
      <c r="AQW47" s="123"/>
      <c r="AQX47" s="123"/>
      <c r="AQY47" s="123"/>
      <c r="AQZ47" s="123"/>
      <c r="ARA47" s="123"/>
      <c r="ARB47" s="123"/>
      <c r="ARC47" s="123"/>
      <c r="ARD47" s="123"/>
      <c r="ARE47" s="123"/>
      <c r="ARF47" s="123"/>
      <c r="ARG47" s="123"/>
      <c r="ARH47" s="123"/>
      <c r="ARI47" s="123"/>
      <c r="ARJ47" s="123"/>
      <c r="ARK47" s="123"/>
      <c r="ARL47" s="123"/>
      <c r="ARM47" s="123"/>
      <c r="ARN47" s="123"/>
      <c r="ARO47" s="123"/>
      <c r="ARP47" s="123"/>
      <c r="ARQ47" s="123"/>
      <c r="ARR47" s="123"/>
      <c r="ARS47" s="123"/>
      <c r="ART47" s="123"/>
      <c r="ARU47" s="123"/>
      <c r="ARV47" s="123"/>
      <c r="ARW47" s="123"/>
      <c r="ARX47" s="123"/>
      <c r="ARY47" s="123"/>
      <c r="ARZ47" s="123"/>
      <c r="ASA47" s="123"/>
      <c r="ASB47" s="123"/>
      <c r="ASC47" s="123"/>
      <c r="ASD47" s="123"/>
      <c r="ASE47" s="123"/>
      <c r="ASF47" s="123"/>
      <c r="ASG47" s="123"/>
      <c r="ASH47" s="123"/>
      <c r="ASI47" s="123"/>
      <c r="ASJ47" s="123"/>
      <c r="ASK47" s="123"/>
      <c r="ASL47" s="123"/>
      <c r="ASM47" s="123"/>
      <c r="ASN47" s="123"/>
      <c r="ASO47" s="123"/>
      <c r="ASP47" s="123"/>
      <c r="ASQ47" s="123"/>
      <c r="ASR47" s="123"/>
      <c r="ASS47" s="123"/>
      <c r="AST47" s="123"/>
      <c r="ASU47" s="123"/>
      <c r="ASV47" s="123"/>
      <c r="ASW47" s="123"/>
      <c r="ASX47" s="123"/>
      <c r="ASY47" s="123"/>
      <c r="ASZ47" s="123"/>
      <c r="ATA47" s="123"/>
      <c r="ATB47" s="123"/>
      <c r="ATC47" s="123"/>
      <c r="ATD47" s="123"/>
      <c r="ATE47" s="123"/>
      <c r="ATF47" s="123"/>
      <c r="ATG47" s="123"/>
      <c r="ATH47" s="123"/>
      <c r="ATI47" s="123"/>
      <c r="ATJ47" s="123"/>
      <c r="ATK47" s="123"/>
      <c r="ATL47" s="123"/>
      <c r="ATM47" s="123"/>
      <c r="ATN47" s="123"/>
      <c r="ATO47" s="123"/>
      <c r="ATP47" s="123"/>
      <c r="ATQ47" s="123"/>
      <c r="ATR47" s="123"/>
      <c r="ATS47" s="123"/>
      <c r="ATT47" s="123"/>
      <c r="ATU47" s="123"/>
      <c r="ATV47" s="123"/>
      <c r="ATW47" s="123"/>
      <c r="ATX47" s="123"/>
      <c r="ATY47" s="123"/>
      <c r="ATZ47" s="123"/>
      <c r="AUA47" s="123"/>
      <c r="AUB47" s="123"/>
      <c r="AUC47" s="123"/>
      <c r="AUD47" s="123"/>
      <c r="AUE47" s="123"/>
      <c r="AUF47" s="123"/>
      <c r="AUG47" s="123"/>
      <c r="AUH47" s="123"/>
      <c r="AUI47" s="123"/>
      <c r="AUJ47" s="123"/>
      <c r="AUK47" s="123"/>
      <c r="AUL47" s="123"/>
      <c r="AUM47" s="123"/>
      <c r="AUN47" s="123"/>
      <c r="AUO47" s="123"/>
      <c r="AUP47" s="123"/>
      <c r="AUQ47" s="123"/>
      <c r="AUR47" s="123"/>
      <c r="AUS47" s="123"/>
      <c r="AUT47" s="123"/>
      <c r="AUU47" s="123"/>
      <c r="AUV47" s="123"/>
      <c r="AUW47" s="123"/>
      <c r="AUX47" s="123"/>
      <c r="AUY47" s="123"/>
      <c r="AUZ47" s="123"/>
      <c r="AVA47" s="123"/>
      <c r="AVB47" s="123"/>
      <c r="AVC47" s="123"/>
      <c r="AVD47" s="123"/>
      <c r="AVE47" s="123"/>
      <c r="AVF47" s="123"/>
      <c r="AVG47" s="123"/>
      <c r="AVH47" s="123"/>
      <c r="AVI47" s="123"/>
      <c r="AVJ47" s="123"/>
      <c r="AVK47" s="123"/>
      <c r="AVL47" s="123"/>
      <c r="AVM47" s="123"/>
      <c r="AVN47" s="123"/>
      <c r="AVO47" s="123"/>
      <c r="AVP47" s="123"/>
      <c r="AVQ47" s="123"/>
      <c r="AVR47" s="123"/>
      <c r="AVS47" s="123"/>
      <c r="AVT47" s="123"/>
      <c r="AVU47" s="123"/>
      <c r="AVV47" s="123"/>
      <c r="AVW47" s="123"/>
      <c r="AVX47" s="123"/>
      <c r="AVY47" s="123"/>
      <c r="AVZ47" s="123"/>
      <c r="AWA47" s="123"/>
      <c r="AWB47" s="123"/>
      <c r="AWC47" s="123"/>
      <c r="AWD47" s="123"/>
      <c r="AWE47" s="123"/>
      <c r="AWF47" s="123"/>
      <c r="AWG47" s="123"/>
      <c r="AWH47" s="123"/>
      <c r="AWI47" s="123"/>
      <c r="AWJ47" s="123"/>
      <c r="AWK47" s="123"/>
      <c r="AWL47" s="123"/>
      <c r="AWM47" s="123"/>
      <c r="AWN47" s="123"/>
      <c r="AWO47" s="123"/>
      <c r="AWP47" s="123"/>
      <c r="AWQ47" s="123"/>
      <c r="AWR47" s="123"/>
      <c r="AWS47" s="123"/>
      <c r="AWT47" s="123"/>
      <c r="AWU47" s="123"/>
      <c r="AWV47" s="123"/>
      <c r="AWW47" s="123"/>
      <c r="AWX47" s="123"/>
      <c r="AWY47" s="123"/>
      <c r="AWZ47" s="123"/>
      <c r="AXA47" s="123"/>
      <c r="AXB47" s="123"/>
      <c r="AXC47" s="123"/>
      <c r="AXD47" s="123"/>
      <c r="AXE47" s="123"/>
      <c r="AXF47" s="123"/>
      <c r="AXG47" s="123"/>
      <c r="AXH47" s="123"/>
      <c r="AXI47" s="123"/>
      <c r="AXJ47" s="123"/>
      <c r="AXK47" s="123"/>
      <c r="AXL47" s="123"/>
      <c r="AXM47" s="123"/>
      <c r="AXN47" s="123"/>
      <c r="AXO47" s="123"/>
      <c r="AXP47" s="123"/>
      <c r="AXQ47" s="123"/>
      <c r="AXR47" s="123"/>
      <c r="AXS47" s="123"/>
      <c r="AXT47" s="123"/>
      <c r="AXU47" s="123"/>
      <c r="AXV47" s="123"/>
      <c r="AXW47" s="123"/>
      <c r="AXX47" s="123"/>
      <c r="AXY47" s="123"/>
      <c r="AXZ47" s="123"/>
      <c r="AYA47" s="123"/>
      <c r="AYB47" s="123"/>
      <c r="AYC47" s="123"/>
      <c r="AYD47" s="123"/>
      <c r="AYE47" s="123"/>
      <c r="AYF47" s="123"/>
      <c r="AYG47" s="123"/>
      <c r="AYH47" s="123"/>
      <c r="AYI47" s="123"/>
      <c r="AYJ47" s="123"/>
      <c r="AYK47" s="123"/>
      <c r="AYL47" s="123"/>
      <c r="AYM47" s="123"/>
      <c r="AYN47" s="123"/>
      <c r="AYO47" s="123"/>
      <c r="AYP47" s="123"/>
      <c r="AYQ47" s="123"/>
      <c r="AYR47" s="123"/>
      <c r="AYS47" s="123"/>
      <c r="AYT47" s="123"/>
      <c r="AYU47" s="123"/>
      <c r="AYV47" s="123"/>
      <c r="AYW47" s="123"/>
      <c r="AYX47" s="123"/>
      <c r="AYY47" s="123"/>
      <c r="AYZ47" s="123"/>
      <c r="AZA47" s="123"/>
      <c r="AZB47" s="123"/>
      <c r="AZC47" s="123"/>
      <c r="AZD47" s="123"/>
      <c r="AZE47" s="123"/>
      <c r="AZF47" s="123"/>
      <c r="AZG47" s="123"/>
      <c r="AZH47" s="123"/>
      <c r="AZI47" s="123"/>
      <c r="AZJ47" s="123"/>
      <c r="AZK47" s="123"/>
      <c r="AZL47" s="123"/>
      <c r="AZM47" s="123"/>
      <c r="AZN47" s="123"/>
      <c r="AZO47" s="123"/>
      <c r="AZP47" s="123"/>
      <c r="AZQ47" s="123"/>
      <c r="AZR47" s="123"/>
      <c r="AZS47" s="123"/>
      <c r="AZT47" s="123"/>
      <c r="AZU47" s="123"/>
      <c r="AZV47" s="123"/>
      <c r="AZW47" s="123"/>
      <c r="AZX47" s="123"/>
      <c r="AZY47" s="123"/>
      <c r="AZZ47" s="123"/>
      <c r="BAA47" s="123"/>
      <c r="BAB47" s="123"/>
      <c r="BAC47" s="123"/>
      <c r="BAD47" s="123"/>
      <c r="BAE47" s="123"/>
      <c r="BAF47" s="123"/>
      <c r="BAG47" s="123"/>
      <c r="BAH47" s="123"/>
      <c r="BAI47" s="123"/>
      <c r="BAJ47" s="123"/>
      <c r="BAK47" s="123"/>
      <c r="BAL47" s="123"/>
      <c r="BAM47" s="123"/>
      <c r="BAN47" s="123"/>
      <c r="BAO47" s="123"/>
      <c r="BAP47" s="123"/>
      <c r="BAQ47" s="123"/>
      <c r="BAR47" s="123"/>
      <c r="BAS47" s="123"/>
      <c r="BAT47" s="123"/>
      <c r="BAU47" s="123"/>
      <c r="BAV47" s="123"/>
      <c r="BAW47" s="123"/>
      <c r="BAX47" s="123"/>
      <c r="BAY47" s="123"/>
      <c r="BAZ47" s="123"/>
      <c r="BBA47" s="123"/>
      <c r="BBB47" s="123"/>
      <c r="BBC47" s="123"/>
      <c r="BBD47" s="123"/>
      <c r="BBE47" s="123"/>
      <c r="BBF47" s="123"/>
      <c r="BBG47" s="123"/>
      <c r="BBH47" s="123"/>
      <c r="BBI47" s="123"/>
      <c r="BBJ47" s="123"/>
      <c r="BBK47" s="123"/>
      <c r="BBL47" s="123"/>
      <c r="BBM47" s="123"/>
      <c r="BBN47" s="123"/>
      <c r="BBO47" s="123"/>
      <c r="BBP47" s="123"/>
      <c r="BBQ47" s="123"/>
      <c r="BBR47" s="123"/>
      <c r="BBS47" s="123"/>
      <c r="BBT47" s="123"/>
      <c r="BBU47" s="123"/>
      <c r="BBV47" s="123"/>
      <c r="BBW47" s="123"/>
      <c r="BBX47" s="123"/>
      <c r="BBY47" s="123"/>
      <c r="BBZ47" s="123"/>
      <c r="BCA47" s="123"/>
      <c r="BCB47" s="123"/>
      <c r="BCC47" s="123"/>
      <c r="BCD47" s="123"/>
      <c r="BCE47" s="123"/>
      <c r="BCF47" s="123"/>
      <c r="BCG47" s="123"/>
      <c r="BCH47" s="123"/>
      <c r="BCI47" s="123"/>
      <c r="BCJ47" s="123"/>
      <c r="BCK47" s="123"/>
      <c r="BCL47" s="123"/>
      <c r="BCM47" s="123"/>
      <c r="BCN47" s="123"/>
      <c r="BCO47" s="123"/>
      <c r="BCP47" s="123"/>
      <c r="BCQ47" s="123"/>
      <c r="BCR47" s="123"/>
      <c r="BCS47" s="123"/>
      <c r="BCT47" s="123"/>
      <c r="BCU47" s="123"/>
      <c r="BCV47" s="123"/>
      <c r="BCW47" s="123"/>
      <c r="BCX47" s="123"/>
      <c r="BCY47" s="123"/>
      <c r="BCZ47" s="123"/>
      <c r="BDA47" s="123"/>
      <c r="BDB47" s="123"/>
      <c r="BDC47" s="123"/>
      <c r="BDD47" s="123"/>
      <c r="BDE47" s="123"/>
      <c r="BDF47" s="123"/>
      <c r="BDG47" s="123"/>
      <c r="BDH47" s="123"/>
      <c r="BDI47" s="123"/>
      <c r="BDJ47" s="123"/>
      <c r="BDK47" s="123"/>
      <c r="BDL47" s="123"/>
      <c r="BDM47" s="123"/>
      <c r="BDN47" s="123"/>
      <c r="BDO47" s="123"/>
      <c r="BDP47" s="123"/>
      <c r="BDQ47" s="123"/>
      <c r="BDR47" s="123"/>
      <c r="BDS47" s="123"/>
      <c r="BDT47" s="123"/>
      <c r="BDU47" s="123"/>
      <c r="BDV47" s="123"/>
      <c r="BDW47" s="123"/>
      <c r="BDX47" s="123"/>
      <c r="BDY47" s="123"/>
      <c r="BDZ47" s="123"/>
      <c r="BEA47" s="123"/>
      <c r="BEB47" s="123"/>
      <c r="BEC47" s="123"/>
      <c r="BED47" s="123"/>
      <c r="BEE47" s="123"/>
      <c r="BEF47" s="123"/>
      <c r="BEG47" s="123"/>
      <c r="BEH47" s="123"/>
      <c r="BEI47" s="123"/>
      <c r="BEJ47" s="123"/>
      <c r="BEK47" s="123"/>
      <c r="BEL47" s="123"/>
      <c r="BEM47" s="123"/>
      <c r="BEN47" s="123"/>
      <c r="BEO47" s="123"/>
      <c r="BEP47" s="123"/>
      <c r="BEQ47" s="123"/>
      <c r="BER47" s="123"/>
      <c r="BES47" s="123"/>
      <c r="BET47" s="123"/>
      <c r="BEU47" s="123"/>
      <c r="BEV47" s="123"/>
      <c r="BEW47" s="123"/>
      <c r="BEX47" s="123"/>
      <c r="BEY47" s="123"/>
      <c r="BEZ47" s="123"/>
      <c r="BFA47" s="123"/>
      <c r="BFB47" s="123"/>
      <c r="BFC47" s="123"/>
      <c r="BFD47" s="123"/>
      <c r="BFE47" s="123"/>
      <c r="BFF47" s="123"/>
      <c r="BFG47" s="123"/>
      <c r="BFH47" s="123"/>
      <c r="BFI47" s="123"/>
      <c r="BFJ47" s="123"/>
      <c r="BFK47" s="123"/>
      <c r="BFL47" s="123"/>
      <c r="BFM47" s="123"/>
      <c r="BFN47" s="123"/>
      <c r="BFO47" s="123"/>
      <c r="BFP47" s="123"/>
      <c r="BFQ47" s="123"/>
      <c r="BFR47" s="123"/>
      <c r="BFS47" s="123"/>
      <c r="BFT47" s="123"/>
      <c r="BFU47" s="123"/>
      <c r="BFV47" s="123"/>
      <c r="BFW47" s="123"/>
      <c r="BFX47" s="123"/>
      <c r="BFY47" s="123"/>
      <c r="BFZ47" s="123"/>
      <c r="BGA47" s="123"/>
      <c r="BGB47" s="123"/>
      <c r="BGC47" s="123"/>
      <c r="BGD47" s="123"/>
      <c r="BGE47" s="123"/>
      <c r="BGF47" s="123"/>
      <c r="BGG47" s="123"/>
      <c r="BGH47" s="123"/>
      <c r="BGI47" s="123"/>
      <c r="BGJ47" s="123"/>
      <c r="BGK47" s="123"/>
      <c r="BGL47" s="123"/>
      <c r="BGM47" s="123"/>
      <c r="BGN47" s="123"/>
      <c r="BGO47" s="123"/>
      <c r="BGP47" s="123"/>
      <c r="BGQ47" s="123"/>
      <c r="BGR47" s="123"/>
      <c r="BGS47" s="123"/>
      <c r="BGT47" s="123"/>
      <c r="BGU47" s="123"/>
      <c r="BGV47" s="123"/>
      <c r="BGW47" s="123"/>
      <c r="BGX47" s="123"/>
      <c r="BGY47" s="123"/>
      <c r="BGZ47" s="123"/>
      <c r="BHA47" s="123"/>
      <c r="BHB47" s="123"/>
      <c r="BHC47" s="123"/>
      <c r="BHD47" s="123"/>
      <c r="BHE47" s="123"/>
      <c r="BHF47" s="123"/>
      <c r="BHG47" s="123"/>
      <c r="BHH47" s="123"/>
      <c r="BHI47" s="123"/>
      <c r="BHJ47" s="123"/>
      <c r="BHK47" s="123"/>
      <c r="BHL47" s="123"/>
      <c r="BHM47" s="123"/>
      <c r="BHN47" s="123"/>
      <c r="BHO47" s="123"/>
      <c r="BHP47" s="123"/>
      <c r="BHQ47" s="123"/>
      <c r="BHR47" s="123"/>
      <c r="BHS47" s="123"/>
      <c r="BHT47" s="123"/>
      <c r="BHU47" s="123"/>
      <c r="BHV47" s="123"/>
      <c r="BHW47" s="123"/>
      <c r="BHX47" s="123"/>
      <c r="BHY47" s="123"/>
      <c r="BHZ47" s="123"/>
      <c r="BIA47" s="123"/>
      <c r="BIB47" s="123"/>
      <c r="BIC47" s="123"/>
      <c r="BID47" s="123"/>
      <c r="BIE47" s="123"/>
      <c r="BIF47" s="123"/>
      <c r="BIG47" s="123"/>
      <c r="BIH47" s="123"/>
      <c r="BII47" s="123"/>
      <c r="BIJ47" s="123"/>
      <c r="BIK47" s="123"/>
      <c r="BIL47" s="123"/>
      <c r="BIM47" s="123"/>
      <c r="BIN47" s="123"/>
      <c r="BIO47" s="123"/>
      <c r="BIP47" s="123"/>
      <c r="BIQ47" s="123"/>
      <c r="BIR47" s="123"/>
      <c r="BIS47" s="123"/>
      <c r="BIT47" s="123"/>
      <c r="BIU47" s="123"/>
      <c r="BIV47" s="123"/>
      <c r="BIW47" s="123"/>
      <c r="BIX47" s="123"/>
      <c r="BIY47" s="123"/>
      <c r="BIZ47" s="123"/>
      <c r="BJA47" s="123"/>
      <c r="BJB47" s="123"/>
      <c r="BJC47" s="123"/>
      <c r="BJD47" s="123"/>
      <c r="BJE47" s="123"/>
      <c r="BJF47" s="123"/>
      <c r="BJG47" s="123"/>
      <c r="BJH47" s="123"/>
      <c r="BJI47" s="123"/>
      <c r="BJJ47" s="123"/>
      <c r="BJK47" s="123"/>
      <c r="BJL47" s="123"/>
      <c r="BJM47" s="123"/>
      <c r="BJN47" s="123"/>
      <c r="BJO47" s="123"/>
      <c r="BJP47" s="123"/>
      <c r="BJQ47" s="123"/>
      <c r="BJR47" s="123"/>
      <c r="BJS47" s="123"/>
      <c r="BJT47" s="123"/>
      <c r="BJU47" s="123"/>
      <c r="BJV47" s="123"/>
      <c r="BJW47" s="123"/>
      <c r="BJX47" s="123"/>
      <c r="BJY47" s="123"/>
      <c r="BJZ47" s="123"/>
      <c r="BKA47" s="123"/>
      <c r="BKB47" s="123"/>
      <c r="BKC47" s="123"/>
      <c r="BKD47" s="123"/>
      <c r="BKE47" s="123"/>
      <c r="BKF47" s="123"/>
      <c r="BKG47" s="123"/>
      <c r="BKH47" s="123"/>
      <c r="BKI47" s="123"/>
      <c r="BKJ47" s="123"/>
      <c r="BKK47" s="123"/>
      <c r="BKL47" s="123"/>
      <c r="BKM47" s="123"/>
      <c r="BKN47" s="123"/>
      <c r="BKO47" s="123"/>
      <c r="BKP47" s="123"/>
      <c r="BKQ47" s="123"/>
      <c r="BKR47" s="123"/>
      <c r="BKS47" s="123"/>
      <c r="BKT47" s="123"/>
      <c r="BKU47" s="123"/>
      <c r="BKV47" s="123"/>
      <c r="BKW47" s="123"/>
      <c r="BKX47" s="123"/>
      <c r="BKY47" s="123"/>
      <c r="BKZ47" s="123"/>
      <c r="BLA47" s="123"/>
      <c r="BLB47" s="123"/>
      <c r="BLC47" s="123"/>
      <c r="BLD47" s="123"/>
      <c r="BLE47" s="123"/>
      <c r="BLF47" s="123"/>
      <c r="BLG47" s="123"/>
      <c r="BLH47" s="123"/>
      <c r="BLI47" s="123"/>
      <c r="BLJ47" s="123"/>
      <c r="BLK47" s="123"/>
      <c r="BLL47" s="123"/>
      <c r="BLM47" s="123"/>
      <c r="BLN47" s="123"/>
      <c r="BLO47" s="123"/>
      <c r="BLP47" s="123"/>
      <c r="BLQ47" s="123"/>
      <c r="BLR47" s="123"/>
      <c r="BLS47" s="123"/>
      <c r="BLT47" s="123"/>
      <c r="BLU47" s="123"/>
      <c r="BLV47" s="123"/>
      <c r="BLW47" s="123"/>
      <c r="BLX47" s="123"/>
      <c r="BLY47" s="123"/>
      <c r="BLZ47" s="123"/>
      <c r="BMA47" s="123"/>
      <c r="BMB47" s="123"/>
      <c r="BMC47" s="123"/>
      <c r="BMD47" s="123"/>
      <c r="BME47" s="123"/>
      <c r="BMF47" s="123"/>
      <c r="BMG47" s="123"/>
      <c r="BMH47" s="123"/>
      <c r="BMI47" s="123"/>
      <c r="BMJ47" s="123"/>
      <c r="BMK47" s="123"/>
      <c r="BML47" s="123"/>
      <c r="BMM47" s="123"/>
      <c r="BMN47" s="123"/>
      <c r="BMO47" s="123"/>
      <c r="BMP47" s="123"/>
      <c r="BMQ47" s="123"/>
      <c r="BMR47" s="123"/>
      <c r="BMS47" s="123"/>
      <c r="BMT47" s="123"/>
      <c r="BMU47" s="123"/>
      <c r="BMV47" s="123"/>
      <c r="BMW47" s="123"/>
      <c r="BMX47" s="123"/>
      <c r="BMY47" s="123"/>
      <c r="BMZ47" s="123"/>
      <c r="BNA47" s="123"/>
      <c r="BNB47" s="123"/>
      <c r="BNC47" s="123"/>
      <c r="BND47" s="123"/>
      <c r="BNE47" s="123"/>
      <c r="BNF47" s="123"/>
      <c r="BNG47" s="123"/>
      <c r="BNH47" s="123"/>
      <c r="BNI47" s="123"/>
      <c r="BNJ47" s="123"/>
      <c r="BNK47" s="123"/>
      <c r="BNL47" s="123"/>
      <c r="BNM47" s="123"/>
      <c r="BNN47" s="123"/>
      <c r="BNO47" s="123"/>
      <c r="BNP47" s="123"/>
      <c r="BNQ47" s="123"/>
      <c r="BNR47" s="123"/>
      <c r="BNS47" s="123"/>
      <c r="BNT47" s="123"/>
      <c r="BNU47" s="123"/>
      <c r="BNV47" s="123"/>
      <c r="BNW47" s="123"/>
      <c r="BNX47" s="123"/>
      <c r="BNY47" s="123"/>
      <c r="BNZ47" s="123"/>
      <c r="BOA47" s="123"/>
      <c r="BOB47" s="123"/>
      <c r="BOC47" s="123"/>
      <c r="BOD47" s="123"/>
      <c r="BOE47" s="123"/>
      <c r="BOF47" s="123"/>
      <c r="BOG47" s="123"/>
      <c r="BOH47" s="123"/>
      <c r="BOI47" s="123"/>
      <c r="BOJ47" s="123"/>
      <c r="BOK47" s="123"/>
      <c r="BOL47" s="123"/>
      <c r="BOM47" s="123"/>
      <c r="BON47" s="123"/>
      <c r="BOO47" s="123"/>
      <c r="BOP47" s="123"/>
      <c r="BOQ47" s="123"/>
      <c r="BOR47" s="123"/>
      <c r="BOS47" s="123"/>
      <c r="BOT47" s="123"/>
      <c r="BOU47" s="123"/>
      <c r="BOV47" s="123"/>
      <c r="BOW47" s="123"/>
      <c r="BOX47" s="123"/>
      <c r="BOY47" s="123"/>
      <c r="BOZ47" s="123"/>
      <c r="BPA47" s="123"/>
      <c r="BPB47" s="123"/>
      <c r="BPC47" s="123"/>
      <c r="BPD47" s="123"/>
      <c r="BPE47" s="123"/>
      <c r="BPF47" s="123"/>
      <c r="BPG47" s="123"/>
      <c r="BPH47" s="123"/>
      <c r="BPI47" s="123"/>
      <c r="BPJ47" s="123"/>
      <c r="BPK47" s="123"/>
      <c r="BPL47" s="123"/>
      <c r="BPM47" s="123"/>
      <c r="BPN47" s="123"/>
      <c r="BPO47" s="123"/>
      <c r="BPP47" s="123"/>
      <c r="BPQ47" s="123"/>
      <c r="BPR47" s="123"/>
      <c r="BPS47" s="123"/>
      <c r="BPT47" s="123"/>
      <c r="BPU47" s="123"/>
      <c r="BPV47" s="123"/>
      <c r="BPW47" s="123"/>
      <c r="BPX47" s="123"/>
      <c r="BPY47" s="123"/>
      <c r="BPZ47" s="123"/>
      <c r="BQA47" s="123"/>
      <c r="BQB47" s="123"/>
      <c r="BQC47" s="123"/>
      <c r="BQD47" s="123"/>
      <c r="BQE47" s="123"/>
      <c r="BQF47" s="123"/>
      <c r="BQG47" s="123"/>
      <c r="BQH47" s="123"/>
      <c r="BQI47" s="123"/>
      <c r="BQJ47" s="123"/>
      <c r="BQK47" s="123"/>
      <c r="BQL47" s="123"/>
      <c r="BQM47" s="123"/>
      <c r="BQN47" s="123"/>
      <c r="BQO47" s="123"/>
      <c r="BQP47" s="123"/>
      <c r="BQQ47" s="123"/>
      <c r="BQR47" s="123"/>
      <c r="BQS47" s="123"/>
      <c r="BQT47" s="123"/>
      <c r="BQU47" s="123"/>
      <c r="BQV47" s="123"/>
      <c r="BQW47" s="123"/>
      <c r="BQX47" s="123"/>
      <c r="BQY47" s="123"/>
      <c r="BQZ47" s="123"/>
      <c r="BRA47" s="123"/>
      <c r="BRB47" s="123"/>
      <c r="BRC47" s="123"/>
      <c r="BRD47" s="123"/>
      <c r="BRE47" s="123"/>
      <c r="BRF47" s="123"/>
      <c r="BRG47" s="123"/>
      <c r="BRH47" s="123"/>
      <c r="BRI47" s="123"/>
      <c r="BRJ47" s="123"/>
      <c r="BRK47" s="123"/>
      <c r="BRL47" s="123"/>
      <c r="BRM47" s="123"/>
      <c r="BRN47" s="123"/>
      <c r="BRO47" s="123"/>
      <c r="BRP47" s="123"/>
      <c r="BRQ47" s="123"/>
      <c r="BRR47" s="123"/>
      <c r="BRS47" s="123"/>
      <c r="BRT47" s="123"/>
      <c r="BRU47" s="123"/>
      <c r="BRV47" s="123"/>
      <c r="BRW47" s="123"/>
      <c r="BRX47" s="123"/>
      <c r="BRY47" s="123"/>
      <c r="BRZ47" s="123"/>
      <c r="BSA47" s="123"/>
      <c r="BSB47" s="123"/>
      <c r="BSC47" s="123"/>
      <c r="BSD47" s="123"/>
      <c r="BSE47" s="123"/>
      <c r="BSF47" s="123"/>
      <c r="BSG47" s="123"/>
      <c r="BSH47" s="123"/>
      <c r="BSI47" s="123"/>
      <c r="BSJ47" s="123"/>
      <c r="BSK47" s="123"/>
      <c r="BSL47" s="123"/>
      <c r="BSM47" s="123"/>
      <c r="BSN47" s="123"/>
      <c r="BSO47" s="123"/>
      <c r="BSP47" s="123"/>
      <c r="BSQ47" s="123"/>
      <c r="BSR47" s="123"/>
      <c r="BSS47" s="123"/>
      <c r="BST47" s="123"/>
      <c r="BSU47" s="123"/>
      <c r="BSV47" s="123"/>
      <c r="BSW47" s="123"/>
      <c r="BSX47" s="123"/>
      <c r="BSY47" s="123"/>
      <c r="BSZ47" s="123"/>
      <c r="BTA47" s="123"/>
      <c r="BTB47" s="123"/>
      <c r="BTC47" s="123"/>
      <c r="BTD47" s="123"/>
      <c r="BTE47" s="123"/>
      <c r="BTF47" s="123"/>
      <c r="BTG47" s="123"/>
      <c r="BTH47" s="123"/>
      <c r="BTI47" s="123"/>
      <c r="BTJ47" s="123"/>
      <c r="BTK47" s="123"/>
      <c r="BTL47" s="123"/>
      <c r="BTM47" s="123"/>
      <c r="BTN47" s="123"/>
      <c r="BTO47" s="123"/>
      <c r="BTP47" s="123"/>
      <c r="BTQ47" s="123"/>
      <c r="BTR47" s="123"/>
      <c r="BTS47" s="123"/>
      <c r="BTT47" s="123"/>
      <c r="BTU47" s="123"/>
      <c r="BTV47" s="123"/>
      <c r="BTW47" s="123"/>
      <c r="BTX47" s="123"/>
      <c r="BTY47" s="123"/>
      <c r="BTZ47" s="123"/>
      <c r="BUA47" s="123"/>
      <c r="BUB47" s="123"/>
      <c r="BUC47" s="123"/>
      <c r="BUD47" s="123"/>
      <c r="BUE47" s="123"/>
      <c r="BUF47" s="123"/>
      <c r="BUG47" s="123"/>
      <c r="BUH47" s="123"/>
      <c r="BUI47" s="123"/>
      <c r="BUJ47" s="123"/>
      <c r="BUK47" s="123"/>
      <c r="BUL47" s="123"/>
      <c r="BUM47" s="123"/>
      <c r="BUN47" s="123"/>
      <c r="BUO47" s="123"/>
      <c r="BUP47" s="123"/>
      <c r="BUQ47" s="123"/>
      <c r="BUR47" s="123"/>
      <c r="BUS47" s="123"/>
      <c r="BUT47" s="123"/>
      <c r="BUU47" s="123"/>
      <c r="BUV47" s="123"/>
      <c r="BUW47" s="123"/>
      <c r="BUX47" s="123"/>
      <c r="BUY47" s="123"/>
      <c r="BUZ47" s="123"/>
      <c r="BVA47" s="123"/>
      <c r="BVB47" s="123"/>
      <c r="BVC47" s="123"/>
      <c r="BVD47" s="123"/>
      <c r="BVE47" s="123"/>
      <c r="BVF47" s="123"/>
      <c r="BVG47" s="123"/>
      <c r="BVH47" s="123"/>
      <c r="BVI47" s="123"/>
      <c r="BVJ47" s="123"/>
      <c r="BVK47" s="123"/>
      <c r="BVL47" s="123"/>
      <c r="BVM47" s="123"/>
      <c r="BVN47" s="123"/>
      <c r="BVO47" s="123"/>
      <c r="BVP47" s="123"/>
      <c r="BVQ47" s="123"/>
      <c r="BVR47" s="123"/>
      <c r="BVS47" s="123"/>
      <c r="BVT47" s="123"/>
      <c r="BVU47" s="123"/>
      <c r="BVV47" s="123"/>
      <c r="BVW47" s="123"/>
      <c r="BVX47" s="123"/>
      <c r="BVY47" s="123"/>
      <c r="BVZ47" s="123"/>
      <c r="BWA47" s="123"/>
      <c r="BWB47" s="123"/>
      <c r="BWC47" s="123"/>
      <c r="BWD47" s="123"/>
      <c r="BWE47" s="123"/>
      <c r="BWF47" s="123"/>
      <c r="BWG47" s="123"/>
      <c r="BWH47" s="123"/>
      <c r="BWI47" s="123"/>
      <c r="BWJ47" s="123"/>
      <c r="BWK47" s="123"/>
      <c r="BWL47" s="123"/>
      <c r="BWM47" s="123"/>
      <c r="BWN47" s="123"/>
      <c r="BWO47" s="123"/>
      <c r="BWP47" s="123"/>
      <c r="BWQ47" s="123"/>
      <c r="BWR47" s="123"/>
      <c r="BWS47" s="123"/>
      <c r="BWT47" s="123"/>
      <c r="BWU47" s="123"/>
      <c r="BWV47" s="123"/>
      <c r="BWW47" s="123"/>
      <c r="BWX47" s="123"/>
      <c r="BWY47" s="123"/>
      <c r="BWZ47" s="123"/>
      <c r="BXA47" s="123"/>
      <c r="BXB47" s="123"/>
      <c r="BXC47" s="123"/>
      <c r="BXD47" s="123"/>
      <c r="BXE47" s="123"/>
      <c r="BXF47" s="123"/>
      <c r="BXG47" s="123"/>
      <c r="BXH47" s="123"/>
      <c r="BXI47" s="123"/>
      <c r="BXJ47" s="123"/>
      <c r="BXK47" s="123"/>
      <c r="BXL47" s="123"/>
      <c r="BXM47" s="123"/>
      <c r="BXN47" s="123"/>
      <c r="BXO47" s="123"/>
      <c r="BXP47" s="123"/>
      <c r="BXQ47" s="123"/>
      <c r="BXR47" s="123"/>
      <c r="BXS47" s="123"/>
      <c r="BXT47" s="123"/>
      <c r="BXU47" s="123"/>
      <c r="BXV47" s="123"/>
      <c r="BXW47" s="123"/>
      <c r="BXX47" s="123"/>
      <c r="BXY47" s="123"/>
      <c r="BXZ47" s="123"/>
      <c r="BYA47" s="123"/>
      <c r="BYB47" s="123"/>
      <c r="BYC47" s="123"/>
      <c r="BYD47" s="123"/>
      <c r="BYE47" s="123"/>
      <c r="BYF47" s="123"/>
      <c r="BYG47" s="123"/>
      <c r="BYH47" s="123"/>
      <c r="BYI47" s="123"/>
      <c r="BYJ47" s="123"/>
      <c r="BYK47" s="123"/>
      <c r="BYL47" s="123"/>
      <c r="BYM47" s="123"/>
      <c r="BYN47" s="123"/>
      <c r="BYO47" s="123"/>
      <c r="BYP47" s="123"/>
      <c r="BYQ47" s="123"/>
      <c r="BYR47" s="123"/>
      <c r="BYS47" s="123"/>
      <c r="BYT47" s="123"/>
      <c r="BYU47" s="123"/>
      <c r="BYV47" s="123"/>
      <c r="BYW47" s="123"/>
      <c r="BYX47" s="123"/>
      <c r="BYY47" s="123"/>
      <c r="BYZ47" s="123"/>
      <c r="BZA47" s="123"/>
      <c r="BZB47" s="123"/>
      <c r="BZC47" s="123"/>
      <c r="BZD47" s="123"/>
      <c r="BZE47" s="123"/>
      <c r="BZF47" s="123"/>
      <c r="BZG47" s="123"/>
      <c r="BZH47" s="123"/>
      <c r="BZI47" s="123"/>
      <c r="BZJ47" s="123"/>
      <c r="BZK47" s="123"/>
      <c r="BZL47" s="123"/>
      <c r="BZM47" s="123"/>
      <c r="BZN47" s="123"/>
      <c r="BZO47" s="123"/>
      <c r="BZP47" s="123"/>
      <c r="BZQ47" s="123"/>
      <c r="BZR47" s="123"/>
      <c r="BZS47" s="123"/>
      <c r="BZT47" s="123"/>
      <c r="BZU47" s="123"/>
      <c r="BZV47" s="123"/>
      <c r="BZW47" s="123"/>
      <c r="BZX47" s="123"/>
      <c r="BZY47" s="123"/>
      <c r="BZZ47" s="123"/>
      <c r="CAA47" s="123"/>
      <c r="CAB47" s="123"/>
      <c r="CAC47" s="123"/>
      <c r="CAD47" s="123"/>
      <c r="CAE47" s="123"/>
      <c r="CAF47" s="123"/>
      <c r="CAG47" s="123"/>
      <c r="CAH47" s="123"/>
      <c r="CAI47" s="123"/>
      <c r="CAJ47" s="123"/>
      <c r="CAK47" s="123"/>
      <c r="CAL47" s="123"/>
      <c r="CAM47" s="123"/>
      <c r="CAN47" s="123"/>
      <c r="CAO47" s="123"/>
      <c r="CAP47" s="123"/>
      <c r="CAQ47" s="123"/>
      <c r="CAR47" s="123"/>
      <c r="CAS47" s="123"/>
      <c r="CAT47" s="123"/>
      <c r="CAU47" s="123"/>
      <c r="CAV47" s="123"/>
      <c r="CAW47" s="123"/>
      <c r="CAX47" s="123"/>
      <c r="CAY47" s="123"/>
      <c r="CAZ47" s="123"/>
      <c r="CBA47" s="123"/>
      <c r="CBB47" s="123"/>
      <c r="CBC47" s="123"/>
      <c r="CBD47" s="123"/>
      <c r="CBE47" s="123"/>
      <c r="CBF47" s="123"/>
      <c r="CBG47" s="123"/>
      <c r="CBH47" s="123"/>
      <c r="CBI47" s="123"/>
      <c r="CBJ47" s="123"/>
      <c r="CBK47" s="123"/>
      <c r="CBL47" s="123"/>
      <c r="CBM47" s="123"/>
      <c r="CBN47" s="123"/>
      <c r="CBO47" s="123"/>
      <c r="CBP47" s="123"/>
      <c r="CBQ47" s="123"/>
      <c r="CBR47" s="123"/>
      <c r="CBS47" s="123"/>
      <c r="CBT47" s="123"/>
      <c r="CBU47" s="123"/>
      <c r="CBV47" s="123"/>
      <c r="CBW47" s="123"/>
      <c r="CBX47" s="123"/>
      <c r="CBY47" s="123"/>
      <c r="CBZ47" s="123"/>
      <c r="CCA47" s="123"/>
      <c r="CCB47" s="123"/>
      <c r="CCC47" s="123"/>
      <c r="CCD47" s="123"/>
      <c r="CCE47" s="123"/>
      <c r="CCF47" s="123"/>
      <c r="CCG47" s="123"/>
      <c r="CCH47" s="123"/>
      <c r="CCI47" s="123"/>
      <c r="CCJ47" s="123"/>
      <c r="CCK47" s="123"/>
      <c r="CCL47" s="123"/>
      <c r="CCM47" s="123"/>
      <c r="CCN47" s="123"/>
      <c r="CCO47" s="123"/>
      <c r="CCP47" s="123"/>
      <c r="CCQ47" s="123"/>
      <c r="CCR47" s="123"/>
      <c r="CCS47" s="123"/>
      <c r="CCT47" s="123"/>
      <c r="CCU47" s="123"/>
      <c r="CCV47" s="123"/>
      <c r="CCW47" s="123"/>
      <c r="CCX47" s="123"/>
      <c r="CCY47" s="123"/>
      <c r="CCZ47" s="123"/>
      <c r="CDA47" s="123"/>
      <c r="CDB47" s="123"/>
      <c r="CDC47" s="123"/>
      <c r="CDD47" s="123"/>
      <c r="CDE47" s="123"/>
      <c r="CDF47" s="123"/>
      <c r="CDG47" s="123"/>
      <c r="CDH47" s="123"/>
      <c r="CDI47" s="123"/>
      <c r="CDJ47" s="123"/>
      <c r="CDK47" s="123"/>
      <c r="CDL47" s="123"/>
      <c r="CDM47" s="123"/>
      <c r="CDN47" s="123"/>
      <c r="CDO47" s="123"/>
      <c r="CDP47" s="123"/>
      <c r="CDQ47" s="123"/>
      <c r="CDR47" s="123"/>
      <c r="CDS47" s="123"/>
      <c r="CDT47" s="123"/>
      <c r="CDU47" s="123"/>
      <c r="CDV47" s="123"/>
      <c r="CDW47" s="123"/>
      <c r="CDX47" s="123"/>
      <c r="CDY47" s="123"/>
      <c r="CDZ47" s="123"/>
      <c r="CEA47" s="123"/>
      <c r="CEB47" s="123"/>
      <c r="CEC47" s="123"/>
      <c r="CED47" s="123"/>
      <c r="CEE47" s="123"/>
      <c r="CEF47" s="123"/>
      <c r="CEG47" s="123"/>
      <c r="CEH47" s="123"/>
      <c r="CEI47" s="123"/>
      <c r="CEJ47" s="123"/>
      <c r="CEK47" s="123"/>
      <c r="CEL47" s="123"/>
      <c r="CEM47" s="123"/>
      <c r="CEN47" s="123"/>
      <c r="CEO47" s="123"/>
      <c r="CEP47" s="123"/>
      <c r="CEQ47" s="123"/>
      <c r="CER47" s="123"/>
      <c r="CES47" s="123"/>
      <c r="CET47" s="123"/>
      <c r="CEU47" s="123"/>
      <c r="CEV47" s="123"/>
      <c r="CEW47" s="123"/>
      <c r="CEX47" s="123"/>
      <c r="CEY47" s="123"/>
      <c r="CEZ47" s="123"/>
      <c r="CFA47" s="123"/>
      <c r="CFB47" s="123"/>
      <c r="CFC47" s="123"/>
      <c r="CFD47" s="123"/>
      <c r="CFE47" s="123"/>
      <c r="CFF47" s="123"/>
      <c r="CFG47" s="123"/>
      <c r="CFH47" s="123"/>
      <c r="CFI47" s="123"/>
      <c r="CFJ47" s="123"/>
      <c r="CFK47" s="123"/>
      <c r="CFL47" s="123"/>
      <c r="CFM47" s="123"/>
      <c r="CFN47" s="123"/>
      <c r="CFO47" s="123"/>
      <c r="CFP47" s="123"/>
      <c r="CFQ47" s="123"/>
      <c r="CFR47" s="123"/>
      <c r="CFS47" s="123"/>
      <c r="CFT47" s="123"/>
      <c r="CFU47" s="123"/>
      <c r="CFV47" s="123"/>
      <c r="CFW47" s="123"/>
      <c r="CFX47" s="123"/>
      <c r="CFY47" s="123"/>
      <c r="CFZ47" s="123"/>
      <c r="CGA47" s="123"/>
      <c r="CGB47" s="123"/>
      <c r="CGC47" s="123"/>
      <c r="CGD47" s="123"/>
      <c r="CGE47" s="123"/>
      <c r="CGF47" s="123"/>
      <c r="CGG47" s="123"/>
      <c r="CGH47" s="123"/>
      <c r="CGI47" s="123"/>
      <c r="CGJ47" s="123"/>
      <c r="CGK47" s="123"/>
      <c r="CGL47" s="123"/>
      <c r="CGM47" s="123"/>
      <c r="CGN47" s="123"/>
      <c r="CGO47" s="123"/>
      <c r="CGP47" s="123"/>
      <c r="CGQ47" s="123"/>
      <c r="CGR47" s="123"/>
      <c r="CGS47" s="123"/>
      <c r="CGT47" s="123"/>
      <c r="CGU47" s="123"/>
      <c r="CGV47" s="123"/>
      <c r="CGW47" s="123"/>
      <c r="CGX47" s="123"/>
      <c r="CGY47" s="123"/>
      <c r="CGZ47" s="123"/>
      <c r="CHA47" s="123"/>
      <c r="CHB47" s="123"/>
      <c r="CHC47" s="123"/>
      <c r="CHD47" s="123"/>
      <c r="CHE47" s="123"/>
      <c r="CHF47" s="123"/>
      <c r="CHG47" s="123"/>
      <c r="CHH47" s="123"/>
      <c r="CHI47" s="123"/>
      <c r="CHJ47" s="123"/>
      <c r="CHK47" s="123"/>
      <c r="CHL47" s="123"/>
      <c r="CHM47" s="123"/>
      <c r="CHN47" s="123"/>
      <c r="CHO47" s="123"/>
      <c r="CHP47" s="123"/>
      <c r="CHQ47" s="123"/>
      <c r="CHR47" s="123"/>
      <c r="CHS47" s="123"/>
      <c r="CHT47" s="123"/>
      <c r="CHU47" s="123"/>
      <c r="CHV47" s="123"/>
      <c r="CHW47" s="123"/>
      <c r="CHX47" s="123"/>
      <c r="CHY47" s="123"/>
      <c r="CHZ47" s="123"/>
      <c r="CIA47" s="123"/>
      <c r="CIB47" s="123"/>
      <c r="CIC47" s="123"/>
      <c r="CID47" s="123"/>
      <c r="CIE47" s="123"/>
      <c r="CIF47" s="123"/>
      <c r="CIG47" s="123"/>
      <c r="CIH47" s="123"/>
      <c r="CII47" s="123"/>
      <c r="CIJ47" s="123"/>
      <c r="CIK47" s="123"/>
      <c r="CIL47" s="123"/>
      <c r="CIM47" s="123"/>
      <c r="CIN47" s="123"/>
      <c r="CIO47" s="123"/>
      <c r="CIP47" s="123"/>
      <c r="CIQ47" s="123"/>
      <c r="CIR47" s="123"/>
      <c r="CIS47" s="123"/>
      <c r="CIT47" s="123"/>
      <c r="CIU47" s="123"/>
      <c r="CIV47" s="123"/>
      <c r="CIW47" s="123"/>
      <c r="CIX47" s="123"/>
      <c r="CIY47" s="123"/>
      <c r="CIZ47" s="123"/>
      <c r="CJA47" s="123"/>
      <c r="CJB47" s="123"/>
      <c r="CJC47" s="123"/>
      <c r="CJD47" s="123"/>
      <c r="CJE47" s="123"/>
      <c r="CJF47" s="123"/>
      <c r="CJG47" s="123"/>
      <c r="CJH47" s="123"/>
      <c r="CJI47" s="123"/>
      <c r="CJJ47" s="123"/>
      <c r="CJK47" s="123"/>
      <c r="CJL47" s="123"/>
      <c r="CJM47" s="123"/>
      <c r="CJN47" s="123"/>
      <c r="CJO47" s="123"/>
      <c r="CJP47" s="123"/>
      <c r="CJQ47" s="123"/>
      <c r="CJR47" s="123"/>
      <c r="CJS47" s="123"/>
      <c r="CJT47" s="123"/>
      <c r="CJU47" s="123"/>
      <c r="CJV47" s="123"/>
      <c r="CJW47" s="123"/>
      <c r="CJX47" s="123"/>
      <c r="CJY47" s="123"/>
      <c r="CJZ47" s="123"/>
      <c r="CKA47" s="123"/>
      <c r="CKB47" s="123"/>
      <c r="CKC47" s="123"/>
      <c r="CKD47" s="123"/>
      <c r="CKE47" s="123"/>
      <c r="CKF47" s="123"/>
      <c r="CKG47" s="123"/>
      <c r="CKH47" s="123"/>
      <c r="CKI47" s="123"/>
      <c r="CKJ47" s="123"/>
      <c r="CKK47" s="123"/>
      <c r="CKL47" s="123"/>
      <c r="CKM47" s="123"/>
      <c r="CKN47" s="123"/>
      <c r="CKO47" s="123"/>
      <c r="CKP47" s="123"/>
      <c r="CKQ47" s="123"/>
      <c r="CKR47" s="123"/>
      <c r="CKS47" s="123"/>
      <c r="CKT47" s="123"/>
      <c r="CKU47" s="123"/>
      <c r="CKV47" s="123"/>
      <c r="CKW47" s="123"/>
      <c r="CKX47" s="123"/>
      <c r="CKY47" s="123"/>
      <c r="CKZ47" s="123"/>
      <c r="CLA47" s="123"/>
      <c r="CLB47" s="123"/>
      <c r="CLC47" s="123"/>
      <c r="CLD47" s="123"/>
      <c r="CLE47" s="123"/>
      <c r="CLF47" s="123"/>
      <c r="CLG47" s="123"/>
      <c r="CLH47" s="123"/>
      <c r="CLI47" s="123"/>
      <c r="CLJ47" s="123"/>
      <c r="CLK47" s="123"/>
      <c r="CLL47" s="123"/>
      <c r="CLM47" s="123"/>
      <c r="CLN47" s="123"/>
      <c r="CLO47" s="123"/>
      <c r="CLP47" s="123"/>
      <c r="CLQ47" s="123"/>
      <c r="CLR47" s="123"/>
      <c r="CLS47" s="123"/>
      <c r="CLT47" s="123"/>
      <c r="CLU47" s="123"/>
      <c r="CLV47" s="123"/>
      <c r="CLW47" s="123"/>
      <c r="CLX47" s="123"/>
      <c r="CLY47" s="123"/>
      <c r="CLZ47" s="123"/>
      <c r="CMA47" s="123"/>
      <c r="CMB47" s="123"/>
      <c r="CMC47" s="123"/>
      <c r="CMD47" s="123"/>
      <c r="CME47" s="123"/>
      <c r="CMF47" s="123"/>
      <c r="CMG47" s="123"/>
      <c r="CMH47" s="123"/>
      <c r="CMI47" s="123"/>
      <c r="CMJ47" s="123"/>
      <c r="CMK47" s="123"/>
      <c r="CML47" s="123"/>
      <c r="CMM47" s="123"/>
      <c r="CMN47" s="123"/>
      <c r="CMO47" s="123"/>
      <c r="CMP47" s="123"/>
      <c r="CMQ47" s="123"/>
      <c r="CMR47" s="123"/>
      <c r="CMS47" s="123"/>
      <c r="CMT47" s="123"/>
      <c r="CMU47" s="123"/>
      <c r="CMV47" s="123"/>
      <c r="CMW47" s="123"/>
      <c r="CMX47" s="123"/>
      <c r="CMY47" s="123"/>
      <c r="CMZ47" s="123"/>
      <c r="CNA47" s="123"/>
      <c r="CNB47" s="123"/>
      <c r="CNC47" s="123"/>
      <c r="CND47" s="123"/>
      <c r="CNE47" s="123"/>
      <c r="CNF47" s="123"/>
      <c r="CNG47" s="123"/>
      <c r="CNH47" s="123"/>
      <c r="CNI47" s="123"/>
      <c r="CNJ47" s="123"/>
      <c r="CNK47" s="123"/>
      <c r="CNL47" s="123"/>
      <c r="CNM47" s="123"/>
      <c r="CNN47" s="123"/>
      <c r="CNO47" s="123"/>
      <c r="CNP47" s="123"/>
      <c r="CNQ47" s="123"/>
      <c r="CNR47" s="123"/>
      <c r="CNS47" s="123"/>
      <c r="CNT47" s="123"/>
      <c r="CNU47" s="123"/>
      <c r="CNV47" s="123"/>
      <c r="CNW47" s="123"/>
      <c r="CNX47" s="123"/>
      <c r="CNY47" s="123"/>
      <c r="CNZ47" s="123"/>
      <c r="COA47" s="123"/>
      <c r="COB47" s="123"/>
      <c r="COC47" s="123"/>
      <c r="COD47" s="123"/>
      <c r="COE47" s="123"/>
      <c r="COF47" s="123"/>
      <c r="COG47" s="123"/>
      <c r="COH47" s="123"/>
      <c r="COI47" s="123"/>
      <c r="COJ47" s="123"/>
      <c r="COK47" s="123"/>
      <c r="COL47" s="123"/>
      <c r="COM47" s="123"/>
      <c r="CON47" s="123"/>
      <c r="COO47" s="123"/>
      <c r="COP47" s="123"/>
      <c r="COQ47" s="123"/>
      <c r="COR47" s="123"/>
      <c r="COS47" s="123"/>
      <c r="COT47" s="123"/>
      <c r="COU47" s="123"/>
      <c r="COV47" s="123"/>
      <c r="COW47" s="123"/>
      <c r="COX47" s="123"/>
      <c r="COY47" s="123"/>
      <c r="COZ47" s="123"/>
      <c r="CPA47" s="123"/>
      <c r="CPB47" s="123"/>
      <c r="CPC47" s="123"/>
      <c r="CPD47" s="123"/>
      <c r="CPE47" s="123"/>
      <c r="CPF47" s="123"/>
      <c r="CPG47" s="123"/>
      <c r="CPH47" s="123"/>
      <c r="CPI47" s="123"/>
      <c r="CPJ47" s="123"/>
      <c r="CPK47" s="123"/>
      <c r="CPL47" s="123"/>
      <c r="CPM47" s="123"/>
      <c r="CPN47" s="123"/>
      <c r="CPO47" s="123"/>
      <c r="CPP47" s="123"/>
      <c r="CPQ47" s="123"/>
      <c r="CPR47" s="123"/>
      <c r="CPS47" s="123"/>
      <c r="CPT47" s="123"/>
      <c r="CPU47" s="123"/>
      <c r="CPV47" s="123"/>
      <c r="CPW47" s="123"/>
      <c r="CPX47" s="123"/>
      <c r="CPY47" s="123"/>
      <c r="CPZ47" s="123"/>
      <c r="CQA47" s="123"/>
      <c r="CQB47" s="123"/>
      <c r="CQC47" s="123"/>
      <c r="CQD47" s="123"/>
      <c r="CQE47" s="123"/>
      <c r="CQF47" s="123"/>
      <c r="CQG47" s="123"/>
      <c r="CQH47" s="123"/>
      <c r="CQI47" s="123"/>
      <c r="CQJ47" s="123"/>
      <c r="CQK47" s="123"/>
      <c r="CQL47" s="123"/>
      <c r="CQM47" s="123"/>
      <c r="CQN47" s="123"/>
      <c r="CQO47" s="123"/>
      <c r="CQP47" s="123"/>
      <c r="CQQ47" s="123"/>
      <c r="CQR47" s="123"/>
      <c r="CQS47" s="123"/>
      <c r="CQT47" s="123"/>
      <c r="CQU47" s="123"/>
      <c r="CQV47" s="123"/>
      <c r="CQW47" s="123"/>
      <c r="CQX47" s="123"/>
      <c r="CQY47" s="123"/>
      <c r="CQZ47" s="123"/>
      <c r="CRA47" s="123"/>
      <c r="CRB47" s="123"/>
      <c r="CRC47" s="123"/>
      <c r="CRD47" s="123"/>
      <c r="CRE47" s="123"/>
      <c r="CRF47" s="123"/>
      <c r="CRG47" s="123"/>
      <c r="CRH47" s="123"/>
      <c r="CRI47" s="123"/>
      <c r="CRJ47" s="123"/>
      <c r="CRK47" s="123"/>
      <c r="CRL47" s="123"/>
      <c r="CRM47" s="123"/>
      <c r="CRN47" s="123"/>
      <c r="CRO47" s="123"/>
      <c r="CRP47" s="123"/>
      <c r="CRQ47" s="123"/>
      <c r="CRR47" s="123"/>
      <c r="CRS47" s="123"/>
      <c r="CRT47" s="123"/>
      <c r="CRU47" s="123"/>
      <c r="CRV47" s="123"/>
      <c r="CRW47" s="123"/>
      <c r="CRX47" s="123"/>
      <c r="CRY47" s="123"/>
      <c r="CRZ47" s="123"/>
      <c r="CSA47" s="123"/>
      <c r="CSB47" s="123"/>
      <c r="CSC47" s="123"/>
      <c r="CSD47" s="123"/>
      <c r="CSE47" s="123"/>
      <c r="CSF47" s="123"/>
      <c r="CSG47" s="123"/>
      <c r="CSH47" s="123"/>
      <c r="CSI47" s="123"/>
      <c r="CSJ47" s="123"/>
      <c r="CSK47" s="123"/>
      <c r="CSL47" s="123"/>
      <c r="CSM47" s="123"/>
      <c r="CSN47" s="123"/>
      <c r="CSO47" s="123"/>
      <c r="CSP47" s="123"/>
      <c r="CSQ47" s="123"/>
      <c r="CSR47" s="123"/>
      <c r="CSS47" s="123"/>
      <c r="CST47" s="123"/>
      <c r="CSU47" s="123"/>
      <c r="CSV47" s="123"/>
      <c r="CSW47" s="123"/>
      <c r="CSX47" s="123"/>
      <c r="CSY47" s="123"/>
      <c r="CSZ47" s="123"/>
      <c r="CTA47" s="123"/>
      <c r="CTB47" s="123"/>
      <c r="CTC47" s="123"/>
      <c r="CTD47" s="123"/>
      <c r="CTE47" s="123"/>
      <c r="CTF47" s="123"/>
      <c r="CTG47" s="123"/>
      <c r="CTH47" s="123"/>
      <c r="CTI47" s="123"/>
      <c r="CTJ47" s="123"/>
      <c r="CTK47" s="123"/>
      <c r="CTL47" s="123"/>
      <c r="CTM47" s="123"/>
      <c r="CTN47" s="123"/>
      <c r="CTO47" s="123"/>
      <c r="CTP47" s="123"/>
      <c r="CTQ47" s="123"/>
      <c r="CTR47" s="123"/>
      <c r="CTS47" s="123"/>
      <c r="CTT47" s="123"/>
      <c r="CTU47" s="123"/>
      <c r="CTV47" s="123"/>
      <c r="CTW47" s="123"/>
      <c r="CTX47" s="123"/>
      <c r="CTY47" s="123"/>
      <c r="CTZ47" s="123"/>
      <c r="CUA47" s="123"/>
      <c r="CUB47" s="123"/>
      <c r="CUC47" s="123"/>
      <c r="CUD47" s="123"/>
      <c r="CUE47" s="123"/>
      <c r="CUF47" s="123"/>
      <c r="CUG47" s="123"/>
      <c r="CUH47" s="123"/>
      <c r="CUI47" s="123"/>
      <c r="CUJ47" s="123"/>
      <c r="CUK47" s="123"/>
      <c r="CUL47" s="123"/>
      <c r="CUM47" s="123"/>
      <c r="CUN47" s="123"/>
      <c r="CUO47" s="123"/>
      <c r="CUP47" s="123"/>
      <c r="CUQ47" s="123"/>
      <c r="CUR47" s="123"/>
      <c r="CUS47" s="123"/>
      <c r="CUT47" s="123"/>
      <c r="CUU47" s="123"/>
      <c r="CUV47" s="123"/>
      <c r="CUW47" s="123"/>
      <c r="CUX47" s="123"/>
      <c r="CUY47" s="123"/>
      <c r="CUZ47" s="123"/>
      <c r="CVA47" s="123"/>
      <c r="CVB47" s="123"/>
      <c r="CVC47" s="123"/>
      <c r="CVD47" s="123"/>
      <c r="CVE47" s="123"/>
      <c r="CVF47" s="123"/>
      <c r="CVG47" s="123"/>
      <c r="CVH47" s="123"/>
      <c r="CVI47" s="123"/>
      <c r="CVJ47" s="123"/>
      <c r="CVK47" s="123"/>
      <c r="CVL47" s="123"/>
      <c r="CVM47" s="123"/>
      <c r="CVN47" s="123"/>
      <c r="CVO47" s="123"/>
      <c r="CVP47" s="123"/>
      <c r="CVQ47" s="123"/>
      <c r="CVR47" s="123"/>
      <c r="CVS47" s="123"/>
      <c r="CVT47" s="123"/>
      <c r="CVU47" s="123"/>
      <c r="CVV47" s="123"/>
      <c r="CVW47" s="123"/>
      <c r="CVX47" s="123"/>
      <c r="CVY47" s="123"/>
      <c r="CVZ47" s="123"/>
      <c r="CWA47" s="123"/>
      <c r="CWB47" s="123"/>
      <c r="CWC47" s="123"/>
      <c r="CWD47" s="123"/>
      <c r="CWE47" s="123"/>
      <c r="CWF47" s="123"/>
      <c r="CWG47" s="123"/>
      <c r="CWH47" s="123"/>
      <c r="CWI47" s="123"/>
      <c r="CWJ47" s="123"/>
      <c r="CWK47" s="123"/>
      <c r="CWL47" s="123"/>
      <c r="CWM47" s="123"/>
      <c r="CWN47" s="123"/>
      <c r="CWO47" s="123"/>
      <c r="CWP47" s="123"/>
      <c r="CWQ47" s="123"/>
      <c r="CWR47" s="123"/>
      <c r="CWS47" s="123"/>
      <c r="CWT47" s="123"/>
      <c r="CWU47" s="123"/>
      <c r="CWV47" s="123"/>
      <c r="CWW47" s="123"/>
      <c r="CWX47" s="123"/>
      <c r="CWY47" s="123"/>
      <c r="CWZ47" s="123"/>
      <c r="CXA47" s="123"/>
      <c r="CXB47" s="123"/>
      <c r="CXC47" s="123"/>
      <c r="CXD47" s="123"/>
      <c r="CXE47" s="123"/>
      <c r="CXF47" s="123"/>
      <c r="CXG47" s="123"/>
      <c r="CXH47" s="123"/>
      <c r="CXI47" s="123"/>
      <c r="CXJ47" s="123"/>
      <c r="CXK47" s="123"/>
      <c r="CXL47" s="123"/>
      <c r="CXM47" s="123"/>
      <c r="CXN47" s="123"/>
      <c r="CXO47" s="123"/>
      <c r="CXP47" s="123"/>
      <c r="CXQ47" s="123"/>
      <c r="CXR47" s="123"/>
      <c r="CXS47" s="123"/>
      <c r="CXT47" s="123"/>
      <c r="CXU47" s="123"/>
      <c r="CXV47" s="123"/>
      <c r="CXW47" s="123"/>
      <c r="CXX47" s="123"/>
      <c r="CXY47" s="123"/>
      <c r="CXZ47" s="123"/>
      <c r="CYA47" s="123"/>
      <c r="CYB47" s="123"/>
      <c r="CYC47" s="123"/>
      <c r="CYD47" s="123"/>
      <c r="CYE47" s="123"/>
      <c r="CYF47" s="123"/>
      <c r="CYG47" s="123"/>
      <c r="CYH47" s="123"/>
      <c r="CYI47" s="123"/>
      <c r="CYJ47" s="123"/>
      <c r="CYK47" s="123"/>
      <c r="CYL47" s="123"/>
      <c r="CYM47" s="123"/>
      <c r="CYN47" s="123"/>
      <c r="CYO47" s="123"/>
      <c r="CYP47" s="123"/>
      <c r="CYQ47" s="123"/>
      <c r="CYR47" s="123"/>
      <c r="CYS47" s="123"/>
      <c r="CYT47" s="123"/>
      <c r="CYU47" s="123"/>
      <c r="CYV47" s="123"/>
      <c r="CYW47" s="123"/>
      <c r="CYX47" s="123"/>
      <c r="CYY47" s="123"/>
      <c r="CYZ47" s="123"/>
      <c r="CZA47" s="123"/>
      <c r="CZB47" s="123"/>
      <c r="CZC47" s="123"/>
      <c r="CZD47" s="123"/>
      <c r="CZE47" s="123"/>
      <c r="CZF47" s="123"/>
      <c r="CZG47" s="123"/>
      <c r="CZH47" s="123"/>
      <c r="CZI47" s="123"/>
      <c r="CZJ47" s="123"/>
      <c r="CZK47" s="123"/>
      <c r="CZL47" s="123"/>
      <c r="CZM47" s="123"/>
      <c r="CZN47" s="123"/>
      <c r="CZO47" s="123"/>
      <c r="CZP47" s="123"/>
      <c r="CZQ47" s="123"/>
      <c r="CZR47" s="123"/>
      <c r="CZS47" s="123"/>
      <c r="CZT47" s="123"/>
      <c r="CZU47" s="123"/>
      <c r="CZV47" s="123"/>
      <c r="CZW47" s="123"/>
      <c r="CZX47" s="123"/>
      <c r="CZY47" s="123"/>
      <c r="CZZ47" s="123"/>
      <c r="DAA47" s="123"/>
      <c r="DAB47" s="123"/>
      <c r="DAC47" s="123"/>
      <c r="DAD47" s="123"/>
      <c r="DAE47" s="123"/>
      <c r="DAF47" s="123"/>
      <c r="DAG47" s="123"/>
      <c r="DAH47" s="123"/>
      <c r="DAI47" s="123"/>
      <c r="DAJ47" s="123"/>
      <c r="DAK47" s="123"/>
      <c r="DAL47" s="123"/>
      <c r="DAM47" s="123"/>
      <c r="DAN47" s="123"/>
      <c r="DAO47" s="123"/>
      <c r="DAP47" s="123"/>
      <c r="DAQ47" s="123"/>
      <c r="DAR47" s="123"/>
      <c r="DAS47" s="123"/>
      <c r="DAT47" s="123"/>
      <c r="DAU47" s="123"/>
      <c r="DAV47" s="123"/>
      <c r="DAW47" s="123"/>
      <c r="DAX47" s="123"/>
      <c r="DAY47" s="123"/>
      <c r="DAZ47" s="123"/>
      <c r="DBA47" s="123"/>
      <c r="DBB47" s="123"/>
      <c r="DBC47" s="123"/>
      <c r="DBD47" s="123"/>
      <c r="DBE47" s="123"/>
      <c r="DBF47" s="123"/>
      <c r="DBG47" s="123"/>
      <c r="DBH47" s="123"/>
      <c r="DBI47" s="123"/>
      <c r="DBJ47" s="123"/>
      <c r="DBK47" s="123"/>
      <c r="DBL47" s="123"/>
      <c r="DBM47" s="123"/>
      <c r="DBN47" s="123"/>
      <c r="DBO47" s="123"/>
      <c r="DBP47" s="123"/>
      <c r="DBQ47" s="123"/>
      <c r="DBR47" s="123"/>
      <c r="DBS47" s="123"/>
      <c r="DBT47" s="123"/>
      <c r="DBU47" s="123"/>
      <c r="DBV47" s="123"/>
      <c r="DBW47" s="123"/>
      <c r="DBX47" s="123"/>
      <c r="DBY47" s="123"/>
      <c r="DBZ47" s="123"/>
      <c r="DCA47" s="123"/>
      <c r="DCB47" s="123"/>
      <c r="DCC47" s="123"/>
      <c r="DCD47" s="123"/>
      <c r="DCE47" s="123"/>
      <c r="DCF47" s="123"/>
      <c r="DCG47" s="123"/>
      <c r="DCH47" s="123"/>
      <c r="DCI47" s="123"/>
      <c r="DCJ47" s="123"/>
      <c r="DCK47" s="123"/>
      <c r="DCL47" s="123"/>
      <c r="DCM47" s="123"/>
      <c r="DCN47" s="123"/>
      <c r="DCO47" s="123"/>
      <c r="DCP47" s="123"/>
      <c r="DCQ47" s="123"/>
      <c r="DCR47" s="123"/>
      <c r="DCS47" s="123"/>
      <c r="DCT47" s="123"/>
      <c r="DCU47" s="123"/>
      <c r="DCV47" s="123"/>
      <c r="DCW47" s="123"/>
      <c r="DCX47" s="123"/>
      <c r="DCY47" s="123"/>
      <c r="DCZ47" s="123"/>
      <c r="DDA47" s="123"/>
      <c r="DDB47" s="123"/>
      <c r="DDC47" s="123"/>
      <c r="DDD47" s="123"/>
      <c r="DDE47" s="123"/>
      <c r="DDF47" s="123"/>
      <c r="DDG47" s="123"/>
      <c r="DDH47" s="123"/>
      <c r="DDI47" s="123"/>
      <c r="DDJ47" s="123"/>
      <c r="DDK47" s="123"/>
      <c r="DDL47" s="123"/>
      <c r="DDM47" s="123"/>
      <c r="DDN47" s="123"/>
      <c r="DDO47" s="123"/>
      <c r="DDP47" s="123"/>
      <c r="DDQ47" s="123"/>
      <c r="DDR47" s="123"/>
      <c r="DDS47" s="123"/>
      <c r="DDT47" s="123"/>
      <c r="DDU47" s="123"/>
      <c r="DDV47" s="123"/>
      <c r="DDW47" s="123"/>
      <c r="DDX47" s="123"/>
      <c r="DDY47" s="123"/>
      <c r="DDZ47" s="123"/>
      <c r="DEA47" s="123"/>
      <c r="DEB47" s="123"/>
      <c r="DEC47" s="123"/>
      <c r="DED47" s="123"/>
      <c r="DEE47" s="123"/>
      <c r="DEF47" s="123"/>
      <c r="DEG47" s="123"/>
      <c r="DEH47" s="123"/>
      <c r="DEI47" s="123"/>
      <c r="DEJ47" s="123"/>
      <c r="DEK47" s="123"/>
      <c r="DEL47" s="123"/>
      <c r="DEM47" s="123"/>
      <c r="DEN47" s="123"/>
      <c r="DEO47" s="123"/>
      <c r="DEP47" s="123"/>
      <c r="DEQ47" s="123"/>
      <c r="DER47" s="123"/>
      <c r="DES47" s="123"/>
      <c r="DET47" s="123"/>
      <c r="DEU47" s="123"/>
      <c r="DEV47" s="123"/>
      <c r="DEW47" s="123"/>
      <c r="DEX47" s="123"/>
      <c r="DEY47" s="123"/>
      <c r="DEZ47" s="123"/>
      <c r="DFA47" s="123"/>
      <c r="DFB47" s="123"/>
      <c r="DFC47" s="123"/>
      <c r="DFD47" s="123"/>
      <c r="DFE47" s="123"/>
      <c r="DFF47" s="123"/>
      <c r="DFG47" s="123"/>
      <c r="DFH47" s="123"/>
      <c r="DFI47" s="123"/>
      <c r="DFJ47" s="123"/>
      <c r="DFK47" s="123"/>
      <c r="DFL47" s="123"/>
      <c r="DFM47" s="123"/>
      <c r="DFN47" s="123"/>
      <c r="DFO47" s="123"/>
      <c r="DFP47" s="123"/>
      <c r="DFQ47" s="123"/>
      <c r="DFR47" s="123"/>
      <c r="DFS47" s="123"/>
      <c r="DFT47" s="123"/>
      <c r="DFU47" s="123"/>
      <c r="DFV47" s="123"/>
      <c r="DFW47" s="123"/>
      <c r="DFX47" s="123"/>
      <c r="DFY47" s="123"/>
      <c r="DFZ47" s="123"/>
      <c r="DGA47" s="123"/>
      <c r="DGB47" s="123"/>
      <c r="DGC47" s="123"/>
      <c r="DGD47" s="123"/>
      <c r="DGE47" s="123"/>
      <c r="DGF47" s="123"/>
      <c r="DGG47" s="123"/>
      <c r="DGH47" s="123"/>
      <c r="DGI47" s="123"/>
      <c r="DGJ47" s="123"/>
      <c r="DGK47" s="123"/>
      <c r="DGL47" s="123"/>
      <c r="DGM47" s="123"/>
      <c r="DGN47" s="123"/>
      <c r="DGO47" s="123"/>
      <c r="DGP47" s="123"/>
      <c r="DGQ47" s="123"/>
      <c r="DGR47" s="123"/>
      <c r="DGS47" s="123"/>
      <c r="DGT47" s="123"/>
      <c r="DGU47" s="123"/>
      <c r="DGV47" s="123"/>
      <c r="DGW47" s="123"/>
      <c r="DGX47" s="123"/>
      <c r="DGY47" s="123"/>
      <c r="DGZ47" s="123"/>
      <c r="DHA47" s="123"/>
      <c r="DHB47" s="123"/>
      <c r="DHC47" s="123"/>
      <c r="DHD47" s="123"/>
      <c r="DHE47" s="123"/>
      <c r="DHF47" s="123"/>
      <c r="DHG47" s="123"/>
      <c r="DHH47" s="123"/>
      <c r="DHI47" s="123"/>
      <c r="DHJ47" s="123"/>
      <c r="DHK47" s="123"/>
      <c r="DHL47" s="123"/>
      <c r="DHM47" s="123"/>
      <c r="DHN47" s="123"/>
      <c r="DHO47" s="123"/>
      <c r="DHP47" s="123"/>
      <c r="DHQ47" s="123"/>
      <c r="DHR47" s="123"/>
      <c r="DHS47" s="123"/>
      <c r="DHT47" s="123"/>
      <c r="DHU47" s="123"/>
      <c r="DHV47" s="123"/>
      <c r="DHW47" s="123"/>
      <c r="DHX47" s="123"/>
      <c r="DHY47" s="123"/>
      <c r="DHZ47" s="123"/>
      <c r="DIA47" s="123"/>
      <c r="DIB47" s="123"/>
      <c r="DIC47" s="123"/>
      <c r="DID47" s="123"/>
      <c r="DIE47" s="123"/>
      <c r="DIF47" s="123"/>
      <c r="DIG47" s="123"/>
      <c r="DIH47" s="123"/>
      <c r="DII47" s="123"/>
      <c r="DIJ47" s="123"/>
      <c r="DIK47" s="123"/>
      <c r="DIL47" s="123"/>
      <c r="DIM47" s="123"/>
      <c r="DIN47" s="123"/>
      <c r="DIO47" s="123"/>
      <c r="DIP47" s="123"/>
      <c r="DIQ47" s="123"/>
      <c r="DIR47" s="123"/>
      <c r="DIS47" s="123"/>
      <c r="DIT47" s="123"/>
      <c r="DIU47" s="123"/>
      <c r="DIV47" s="123"/>
      <c r="DIW47" s="123"/>
      <c r="DIX47" s="123"/>
      <c r="DIY47" s="123"/>
      <c r="DIZ47" s="123"/>
      <c r="DJA47" s="123"/>
      <c r="DJB47" s="123"/>
      <c r="DJC47" s="123"/>
      <c r="DJD47" s="123"/>
      <c r="DJE47" s="123"/>
      <c r="DJF47" s="123"/>
      <c r="DJG47" s="123"/>
      <c r="DJH47" s="123"/>
      <c r="DJI47" s="123"/>
      <c r="DJJ47" s="123"/>
      <c r="DJK47" s="123"/>
      <c r="DJL47" s="123"/>
      <c r="DJM47" s="123"/>
      <c r="DJN47" s="123"/>
      <c r="DJO47" s="123"/>
      <c r="DJP47" s="123"/>
      <c r="DJQ47" s="123"/>
      <c r="DJR47" s="123"/>
      <c r="DJS47" s="123"/>
      <c r="DJT47" s="123"/>
      <c r="DJU47" s="123"/>
      <c r="DJV47" s="123"/>
      <c r="DJW47" s="123"/>
      <c r="DJX47" s="123"/>
      <c r="DJY47" s="123"/>
      <c r="DJZ47" s="123"/>
      <c r="DKA47" s="123"/>
      <c r="DKB47" s="123"/>
      <c r="DKC47" s="123"/>
      <c r="DKD47" s="123"/>
      <c r="DKE47" s="123"/>
      <c r="DKF47" s="123"/>
      <c r="DKG47" s="123"/>
      <c r="DKH47" s="123"/>
      <c r="DKI47" s="123"/>
      <c r="DKJ47" s="123"/>
      <c r="DKK47" s="123"/>
      <c r="DKL47" s="123"/>
      <c r="DKM47" s="123"/>
      <c r="DKN47" s="123"/>
      <c r="DKO47" s="123"/>
      <c r="DKP47" s="123"/>
      <c r="DKQ47" s="123"/>
      <c r="DKR47" s="123"/>
      <c r="DKS47" s="123"/>
      <c r="DKT47" s="123"/>
      <c r="DKU47" s="123"/>
      <c r="DKV47" s="123"/>
      <c r="DKW47" s="123"/>
      <c r="DKX47" s="123"/>
      <c r="DKY47" s="123"/>
      <c r="DKZ47" s="123"/>
      <c r="DLA47" s="123"/>
      <c r="DLB47" s="123"/>
      <c r="DLC47" s="123"/>
      <c r="DLD47" s="123"/>
      <c r="DLE47" s="123"/>
      <c r="DLF47" s="123"/>
      <c r="DLG47" s="123"/>
      <c r="DLH47" s="123"/>
      <c r="DLI47" s="123"/>
      <c r="DLJ47" s="123"/>
      <c r="DLK47" s="123"/>
      <c r="DLL47" s="123"/>
      <c r="DLM47" s="123"/>
      <c r="DLN47" s="123"/>
      <c r="DLO47" s="123"/>
      <c r="DLP47" s="123"/>
      <c r="DLQ47" s="123"/>
      <c r="DLR47" s="123"/>
      <c r="DLS47" s="123"/>
      <c r="DLT47" s="123"/>
      <c r="DLU47" s="123"/>
      <c r="DLV47" s="123"/>
      <c r="DLW47" s="123"/>
      <c r="DLX47" s="123"/>
      <c r="DLY47" s="123"/>
      <c r="DLZ47" s="123"/>
      <c r="DMA47" s="123"/>
      <c r="DMB47" s="123"/>
      <c r="DMC47" s="123"/>
      <c r="DMD47" s="123"/>
      <c r="DME47" s="123"/>
      <c r="DMF47" s="123"/>
      <c r="DMG47" s="123"/>
      <c r="DMH47" s="123"/>
      <c r="DMI47" s="123"/>
      <c r="DMJ47" s="123"/>
      <c r="DMK47" s="123"/>
      <c r="DML47" s="123"/>
      <c r="DMM47" s="123"/>
      <c r="DMN47" s="123"/>
      <c r="DMO47" s="123"/>
      <c r="DMP47" s="123"/>
      <c r="DMQ47" s="123"/>
      <c r="DMR47" s="123"/>
      <c r="DMS47" s="123"/>
      <c r="DMT47" s="123"/>
      <c r="DMU47" s="123"/>
      <c r="DMV47" s="123"/>
      <c r="DMW47" s="123"/>
      <c r="DMX47" s="123"/>
      <c r="DMY47" s="123"/>
      <c r="DMZ47" s="123"/>
      <c r="DNA47" s="123"/>
      <c r="DNB47" s="123"/>
      <c r="DNC47" s="123"/>
      <c r="DND47" s="123"/>
      <c r="DNE47" s="123"/>
      <c r="DNF47" s="123"/>
      <c r="DNG47" s="123"/>
      <c r="DNH47" s="123"/>
      <c r="DNI47" s="123"/>
      <c r="DNJ47" s="123"/>
      <c r="DNK47" s="123"/>
      <c r="DNL47" s="123"/>
      <c r="DNM47" s="123"/>
      <c r="DNN47" s="123"/>
      <c r="DNO47" s="123"/>
      <c r="DNP47" s="123"/>
      <c r="DNQ47" s="123"/>
      <c r="DNR47" s="123"/>
      <c r="DNS47" s="123"/>
      <c r="DNT47" s="123"/>
      <c r="DNU47" s="123"/>
      <c r="DNV47" s="123"/>
      <c r="DNW47" s="123"/>
      <c r="DNX47" s="123"/>
      <c r="DNY47" s="123"/>
      <c r="DNZ47" s="123"/>
      <c r="DOA47" s="123"/>
      <c r="DOB47" s="123"/>
      <c r="DOC47" s="123"/>
      <c r="DOD47" s="123"/>
      <c r="DOE47" s="123"/>
      <c r="DOF47" s="123"/>
      <c r="DOG47" s="123"/>
      <c r="DOH47" s="123"/>
      <c r="DOI47" s="123"/>
      <c r="DOJ47" s="123"/>
      <c r="DOK47" s="123"/>
      <c r="DOL47" s="123"/>
      <c r="DOM47" s="123"/>
      <c r="DON47" s="123"/>
      <c r="DOO47" s="123"/>
      <c r="DOP47" s="123"/>
      <c r="DOQ47" s="123"/>
      <c r="DOR47" s="123"/>
      <c r="DOS47" s="123"/>
      <c r="DOT47" s="123"/>
      <c r="DOU47" s="123"/>
      <c r="DOV47" s="123"/>
      <c r="DOW47" s="123"/>
      <c r="DOX47" s="123"/>
      <c r="DOY47" s="123"/>
      <c r="DOZ47" s="123"/>
      <c r="DPA47" s="123"/>
      <c r="DPB47" s="123"/>
      <c r="DPC47" s="123"/>
      <c r="DPD47" s="123"/>
      <c r="DPE47" s="123"/>
      <c r="DPF47" s="123"/>
      <c r="DPG47" s="123"/>
      <c r="DPH47" s="123"/>
      <c r="DPI47" s="123"/>
      <c r="DPJ47" s="123"/>
      <c r="DPK47" s="123"/>
      <c r="DPL47" s="123"/>
      <c r="DPM47" s="123"/>
      <c r="DPN47" s="123"/>
      <c r="DPO47" s="123"/>
      <c r="DPP47" s="123"/>
      <c r="DPQ47" s="123"/>
      <c r="DPR47" s="123"/>
      <c r="DPS47" s="123"/>
      <c r="DPT47" s="123"/>
      <c r="DPU47" s="123"/>
      <c r="DPV47" s="123"/>
      <c r="DPW47" s="123"/>
      <c r="DPX47" s="123"/>
      <c r="DPY47" s="123"/>
      <c r="DPZ47" s="123"/>
      <c r="DQA47" s="123"/>
      <c r="DQB47" s="123"/>
      <c r="DQC47" s="123"/>
      <c r="DQD47" s="123"/>
      <c r="DQE47" s="123"/>
      <c r="DQF47" s="123"/>
      <c r="DQG47" s="123"/>
      <c r="DQH47" s="123"/>
      <c r="DQI47" s="123"/>
      <c r="DQJ47" s="123"/>
      <c r="DQK47" s="123"/>
      <c r="DQL47" s="123"/>
      <c r="DQM47" s="123"/>
      <c r="DQN47" s="123"/>
      <c r="DQO47" s="123"/>
      <c r="DQP47" s="123"/>
      <c r="DQQ47" s="123"/>
      <c r="DQR47" s="123"/>
      <c r="DQS47" s="123"/>
      <c r="DQT47" s="123"/>
      <c r="DQU47" s="123"/>
      <c r="DQV47" s="123"/>
      <c r="DQW47" s="123"/>
      <c r="DQX47" s="123"/>
      <c r="DQY47" s="123"/>
      <c r="DQZ47" s="123"/>
      <c r="DRA47" s="123"/>
      <c r="DRB47" s="123"/>
      <c r="DRC47" s="123"/>
      <c r="DRD47" s="123"/>
      <c r="DRE47" s="123"/>
      <c r="DRF47" s="123"/>
      <c r="DRG47" s="123"/>
      <c r="DRH47" s="123"/>
      <c r="DRI47" s="123"/>
      <c r="DRJ47" s="123"/>
      <c r="DRK47" s="123"/>
      <c r="DRL47" s="123"/>
      <c r="DRM47" s="123"/>
      <c r="DRN47" s="123"/>
      <c r="DRO47" s="123"/>
      <c r="DRP47" s="123"/>
      <c r="DRQ47" s="123"/>
      <c r="DRR47" s="123"/>
      <c r="DRS47" s="123"/>
      <c r="DRT47" s="123"/>
      <c r="DRU47" s="123"/>
      <c r="DRV47" s="123"/>
      <c r="DRW47" s="123"/>
      <c r="DRX47" s="123"/>
      <c r="DRY47" s="123"/>
      <c r="DRZ47" s="123"/>
      <c r="DSA47" s="123"/>
      <c r="DSB47" s="123"/>
      <c r="DSC47" s="123"/>
      <c r="DSD47" s="123"/>
      <c r="DSE47" s="123"/>
      <c r="DSF47" s="123"/>
      <c r="DSG47" s="123"/>
      <c r="DSH47" s="123"/>
      <c r="DSI47" s="123"/>
      <c r="DSJ47" s="123"/>
      <c r="DSK47" s="123"/>
      <c r="DSL47" s="123"/>
      <c r="DSM47" s="123"/>
      <c r="DSN47" s="123"/>
      <c r="DSO47" s="123"/>
      <c r="DSP47" s="123"/>
      <c r="DSQ47" s="123"/>
      <c r="DSR47" s="123"/>
      <c r="DSS47" s="123"/>
      <c r="DST47" s="123"/>
      <c r="DSU47" s="123"/>
      <c r="DSV47" s="123"/>
      <c r="DSW47" s="123"/>
      <c r="DSX47" s="123"/>
      <c r="DSY47" s="123"/>
      <c r="DSZ47" s="123"/>
      <c r="DTA47" s="123"/>
      <c r="DTB47" s="123"/>
      <c r="DTC47" s="123"/>
      <c r="DTD47" s="123"/>
      <c r="DTE47" s="123"/>
      <c r="DTF47" s="123"/>
      <c r="DTG47" s="123"/>
      <c r="DTH47" s="123"/>
      <c r="DTI47" s="123"/>
      <c r="DTJ47" s="123"/>
      <c r="DTK47" s="123"/>
      <c r="DTL47" s="123"/>
      <c r="DTM47" s="123"/>
      <c r="DTN47" s="123"/>
      <c r="DTO47" s="123"/>
      <c r="DTP47" s="123"/>
      <c r="DTQ47" s="123"/>
      <c r="DTR47" s="123"/>
      <c r="DTS47" s="123"/>
      <c r="DTT47" s="123"/>
      <c r="DTU47" s="123"/>
      <c r="DTV47" s="123"/>
      <c r="DTW47" s="123"/>
      <c r="DTX47" s="123"/>
      <c r="DTY47" s="123"/>
      <c r="DTZ47" s="123"/>
      <c r="DUA47" s="123"/>
      <c r="DUB47" s="123"/>
      <c r="DUC47" s="123"/>
      <c r="DUD47" s="123"/>
      <c r="DUE47" s="123"/>
      <c r="DUF47" s="123"/>
      <c r="DUG47" s="123"/>
      <c r="DUH47" s="123"/>
      <c r="DUI47" s="123"/>
      <c r="DUJ47" s="123"/>
      <c r="DUK47" s="123"/>
      <c r="DUL47" s="123"/>
      <c r="DUM47" s="123"/>
      <c r="DUN47" s="123"/>
      <c r="DUO47" s="123"/>
      <c r="DUP47" s="123"/>
      <c r="DUQ47" s="123"/>
      <c r="DUR47" s="123"/>
      <c r="DUS47" s="123"/>
      <c r="DUT47" s="123"/>
      <c r="DUU47" s="123"/>
      <c r="DUV47" s="123"/>
      <c r="DUW47" s="123"/>
      <c r="DUX47" s="123"/>
      <c r="DUY47" s="123"/>
      <c r="DUZ47" s="123"/>
      <c r="DVA47" s="123"/>
      <c r="DVB47" s="123"/>
      <c r="DVC47" s="123"/>
      <c r="DVD47" s="123"/>
      <c r="DVE47" s="123"/>
      <c r="DVF47" s="123"/>
      <c r="DVG47" s="123"/>
      <c r="DVH47" s="123"/>
      <c r="DVI47" s="123"/>
      <c r="DVJ47" s="123"/>
      <c r="DVK47" s="123"/>
      <c r="DVL47" s="123"/>
      <c r="DVM47" s="123"/>
      <c r="DVN47" s="123"/>
      <c r="DVO47" s="123"/>
      <c r="DVP47" s="123"/>
      <c r="DVQ47" s="123"/>
      <c r="DVR47" s="123"/>
      <c r="DVS47" s="123"/>
      <c r="DVT47" s="123"/>
      <c r="DVU47" s="123"/>
      <c r="DVV47" s="123"/>
      <c r="DVW47" s="123"/>
      <c r="DVX47" s="123"/>
      <c r="DVY47" s="123"/>
      <c r="DVZ47" s="123"/>
      <c r="DWA47" s="123"/>
      <c r="DWB47" s="123"/>
      <c r="DWC47" s="123"/>
      <c r="DWD47" s="123"/>
      <c r="DWE47" s="123"/>
      <c r="DWF47" s="123"/>
      <c r="DWG47" s="123"/>
      <c r="DWH47" s="123"/>
      <c r="DWI47" s="123"/>
      <c r="DWJ47" s="123"/>
      <c r="DWK47" s="123"/>
      <c r="DWL47" s="123"/>
      <c r="DWM47" s="123"/>
      <c r="DWN47" s="123"/>
      <c r="DWO47" s="123"/>
      <c r="DWP47" s="123"/>
      <c r="DWQ47" s="123"/>
      <c r="DWR47" s="123"/>
      <c r="DWS47" s="123"/>
      <c r="DWT47" s="123"/>
      <c r="DWU47" s="123"/>
      <c r="DWV47" s="123"/>
      <c r="DWW47" s="123"/>
      <c r="DWX47" s="123"/>
      <c r="DWY47" s="123"/>
      <c r="DWZ47" s="123"/>
      <c r="DXA47" s="123"/>
      <c r="DXB47" s="123"/>
      <c r="DXC47" s="123"/>
      <c r="DXD47" s="123"/>
      <c r="DXE47" s="123"/>
      <c r="DXF47" s="123"/>
      <c r="DXG47" s="123"/>
      <c r="DXH47" s="123"/>
      <c r="DXI47" s="123"/>
      <c r="DXJ47" s="123"/>
      <c r="DXK47" s="123"/>
      <c r="DXL47" s="123"/>
      <c r="DXM47" s="123"/>
      <c r="DXN47" s="123"/>
      <c r="DXO47" s="123"/>
      <c r="DXP47" s="123"/>
      <c r="DXQ47" s="123"/>
      <c r="DXR47" s="123"/>
      <c r="DXS47" s="123"/>
      <c r="DXT47" s="123"/>
      <c r="DXU47" s="123"/>
      <c r="DXV47" s="123"/>
      <c r="DXW47" s="123"/>
      <c r="DXX47" s="123"/>
      <c r="DXY47" s="123"/>
      <c r="DXZ47" s="123"/>
      <c r="DYA47" s="123"/>
      <c r="DYB47" s="123"/>
      <c r="DYC47" s="123"/>
      <c r="DYD47" s="123"/>
      <c r="DYE47" s="123"/>
      <c r="DYF47" s="123"/>
      <c r="DYG47" s="123"/>
      <c r="DYH47" s="123"/>
      <c r="DYI47" s="123"/>
      <c r="DYJ47" s="123"/>
      <c r="DYK47" s="123"/>
      <c r="DYL47" s="123"/>
      <c r="DYM47" s="123"/>
      <c r="DYN47" s="123"/>
      <c r="DYO47" s="123"/>
      <c r="DYP47" s="123"/>
      <c r="DYQ47" s="123"/>
      <c r="DYR47" s="123"/>
      <c r="DYS47" s="123"/>
      <c r="DYT47" s="123"/>
      <c r="DYU47" s="123"/>
      <c r="DYV47" s="123"/>
      <c r="DYW47" s="123"/>
      <c r="DYX47" s="123"/>
      <c r="DYY47" s="123"/>
      <c r="DYZ47" s="123"/>
      <c r="DZA47" s="123"/>
      <c r="DZB47" s="123"/>
      <c r="DZC47" s="123"/>
      <c r="DZD47" s="123"/>
      <c r="DZE47" s="123"/>
      <c r="DZF47" s="123"/>
      <c r="DZG47" s="123"/>
      <c r="DZH47" s="123"/>
      <c r="DZI47" s="123"/>
      <c r="DZJ47" s="123"/>
      <c r="DZK47" s="123"/>
      <c r="DZL47" s="123"/>
      <c r="DZM47" s="123"/>
      <c r="DZN47" s="123"/>
      <c r="DZO47" s="123"/>
      <c r="DZP47" s="123"/>
      <c r="DZQ47" s="123"/>
      <c r="DZR47" s="123"/>
      <c r="DZS47" s="123"/>
      <c r="DZT47" s="123"/>
      <c r="DZU47" s="123"/>
      <c r="DZV47" s="123"/>
      <c r="DZW47" s="123"/>
      <c r="DZX47" s="123"/>
      <c r="DZY47" s="123"/>
      <c r="DZZ47" s="123"/>
      <c r="EAA47" s="123"/>
      <c r="EAB47" s="123"/>
      <c r="EAC47" s="123"/>
      <c r="EAD47" s="123"/>
      <c r="EAE47" s="123"/>
      <c r="EAF47" s="123"/>
      <c r="EAG47" s="123"/>
      <c r="EAH47" s="123"/>
      <c r="EAI47" s="123"/>
      <c r="EAJ47" s="123"/>
      <c r="EAK47" s="123"/>
      <c r="EAL47" s="123"/>
      <c r="EAM47" s="123"/>
      <c r="EAN47" s="123"/>
      <c r="EAO47" s="123"/>
      <c r="EAP47" s="123"/>
      <c r="EAQ47" s="123"/>
      <c r="EAR47" s="123"/>
      <c r="EAS47" s="123"/>
      <c r="EAT47" s="123"/>
      <c r="EAU47" s="123"/>
      <c r="EAV47" s="123"/>
      <c r="EAW47" s="123"/>
      <c r="EAX47" s="123"/>
      <c r="EAY47" s="123"/>
      <c r="EAZ47" s="123"/>
      <c r="EBA47" s="123"/>
      <c r="EBB47" s="123"/>
      <c r="EBC47" s="123"/>
      <c r="EBD47" s="123"/>
      <c r="EBE47" s="123"/>
      <c r="EBF47" s="123"/>
      <c r="EBG47" s="123"/>
      <c r="EBH47" s="123"/>
      <c r="EBI47" s="123"/>
      <c r="EBJ47" s="123"/>
      <c r="EBK47" s="123"/>
      <c r="EBL47" s="123"/>
      <c r="EBM47" s="123"/>
      <c r="EBN47" s="123"/>
      <c r="EBO47" s="123"/>
      <c r="EBP47" s="123"/>
      <c r="EBQ47" s="123"/>
      <c r="EBR47" s="123"/>
      <c r="EBS47" s="123"/>
      <c r="EBT47" s="123"/>
      <c r="EBU47" s="123"/>
      <c r="EBV47" s="123"/>
      <c r="EBW47" s="123"/>
      <c r="EBX47" s="123"/>
      <c r="EBY47" s="123"/>
      <c r="EBZ47" s="123"/>
      <c r="ECA47" s="123"/>
      <c r="ECB47" s="123"/>
      <c r="ECC47" s="123"/>
      <c r="ECD47" s="123"/>
      <c r="ECE47" s="123"/>
      <c r="ECF47" s="123"/>
      <c r="ECG47" s="123"/>
      <c r="ECH47" s="123"/>
      <c r="ECI47" s="123"/>
      <c r="ECJ47" s="123"/>
      <c r="ECK47" s="123"/>
      <c r="ECL47" s="123"/>
      <c r="ECM47" s="123"/>
      <c r="ECN47" s="123"/>
      <c r="ECO47" s="123"/>
      <c r="ECP47" s="123"/>
      <c r="ECQ47" s="123"/>
      <c r="ECR47" s="123"/>
      <c r="ECS47" s="123"/>
      <c r="ECT47" s="123"/>
      <c r="ECU47" s="123"/>
      <c r="ECV47" s="123"/>
      <c r="ECW47" s="123"/>
      <c r="ECX47" s="123"/>
      <c r="ECY47" s="123"/>
      <c r="ECZ47" s="123"/>
      <c r="EDA47" s="123"/>
      <c r="EDB47" s="123"/>
      <c r="EDC47" s="123"/>
      <c r="EDD47" s="123"/>
      <c r="EDE47" s="123"/>
      <c r="EDF47" s="123"/>
      <c r="EDG47" s="123"/>
      <c r="EDH47" s="123"/>
      <c r="EDI47" s="123"/>
      <c r="EDJ47" s="123"/>
      <c r="EDK47" s="123"/>
      <c r="EDL47" s="123"/>
      <c r="EDM47" s="123"/>
      <c r="EDN47" s="123"/>
      <c r="EDO47" s="123"/>
      <c r="EDP47" s="123"/>
      <c r="EDQ47" s="123"/>
      <c r="EDR47" s="123"/>
      <c r="EDS47" s="123"/>
      <c r="EDT47" s="123"/>
      <c r="EDU47" s="123"/>
      <c r="EDV47" s="123"/>
      <c r="EDW47" s="123"/>
      <c r="EDX47" s="123"/>
      <c r="EDY47" s="123"/>
      <c r="EDZ47" s="123"/>
      <c r="EEA47" s="123"/>
      <c r="EEB47" s="123"/>
      <c r="EEC47" s="123"/>
      <c r="EED47" s="123"/>
      <c r="EEE47" s="123"/>
      <c r="EEF47" s="123"/>
      <c r="EEG47" s="123"/>
      <c r="EEH47" s="123"/>
      <c r="EEI47" s="123"/>
      <c r="EEJ47" s="123"/>
      <c r="EEK47" s="123"/>
      <c r="EEL47" s="123"/>
      <c r="EEM47" s="123"/>
      <c r="EEN47" s="123"/>
      <c r="EEO47" s="123"/>
      <c r="EEP47" s="123"/>
      <c r="EEQ47" s="123"/>
      <c r="EER47" s="123"/>
      <c r="EES47" s="123"/>
      <c r="EET47" s="123"/>
      <c r="EEU47" s="123"/>
      <c r="EEV47" s="123"/>
      <c r="EEW47" s="123"/>
      <c r="EEX47" s="123"/>
      <c r="EEY47" s="123"/>
      <c r="EEZ47" s="123"/>
      <c r="EFA47" s="123"/>
      <c r="EFB47" s="123"/>
      <c r="EFC47" s="123"/>
      <c r="EFD47" s="123"/>
      <c r="EFE47" s="123"/>
      <c r="EFF47" s="123"/>
      <c r="EFG47" s="123"/>
      <c r="EFH47" s="123"/>
      <c r="EFI47" s="123"/>
      <c r="EFJ47" s="123"/>
      <c r="EFK47" s="123"/>
      <c r="EFL47" s="123"/>
      <c r="EFM47" s="123"/>
      <c r="EFN47" s="123"/>
      <c r="EFO47" s="123"/>
      <c r="EFP47" s="123"/>
      <c r="EFQ47" s="123"/>
      <c r="EFR47" s="123"/>
      <c r="EFS47" s="123"/>
      <c r="EFT47" s="123"/>
      <c r="EFU47" s="123"/>
      <c r="EFV47" s="123"/>
      <c r="EFW47" s="123"/>
      <c r="EFX47" s="123"/>
      <c r="EFY47" s="123"/>
      <c r="EFZ47" s="123"/>
      <c r="EGA47" s="123"/>
      <c r="EGB47" s="123"/>
      <c r="EGC47" s="123"/>
      <c r="EGD47" s="123"/>
      <c r="EGE47" s="123"/>
      <c r="EGF47" s="123"/>
      <c r="EGG47" s="123"/>
      <c r="EGH47" s="123"/>
      <c r="EGI47" s="123"/>
      <c r="EGJ47" s="123"/>
      <c r="EGK47" s="123"/>
      <c r="EGL47" s="123"/>
      <c r="EGM47" s="123"/>
      <c r="EGN47" s="123"/>
      <c r="EGO47" s="123"/>
      <c r="EGP47" s="123"/>
      <c r="EGQ47" s="123"/>
      <c r="EGR47" s="123"/>
      <c r="EGS47" s="123"/>
      <c r="EGT47" s="123"/>
      <c r="EGU47" s="123"/>
      <c r="EGV47" s="123"/>
      <c r="EGW47" s="123"/>
      <c r="EGX47" s="123"/>
      <c r="EGY47" s="123"/>
      <c r="EGZ47" s="123"/>
      <c r="EHA47" s="123"/>
      <c r="EHB47" s="123"/>
      <c r="EHC47" s="123"/>
      <c r="EHD47" s="123"/>
      <c r="EHE47" s="123"/>
      <c r="EHF47" s="123"/>
      <c r="EHG47" s="123"/>
      <c r="EHH47" s="123"/>
      <c r="EHI47" s="123"/>
      <c r="EHJ47" s="123"/>
      <c r="EHK47" s="123"/>
      <c r="EHL47" s="123"/>
      <c r="EHM47" s="123"/>
      <c r="EHN47" s="123"/>
      <c r="EHO47" s="123"/>
      <c r="EHP47" s="123"/>
      <c r="EHQ47" s="123"/>
      <c r="EHR47" s="123"/>
      <c r="EHS47" s="123"/>
      <c r="EHT47" s="123"/>
      <c r="EHU47" s="123"/>
      <c r="EHV47" s="123"/>
      <c r="EHW47" s="123"/>
      <c r="EHX47" s="123"/>
      <c r="EHY47" s="123"/>
      <c r="EHZ47" s="123"/>
      <c r="EIA47" s="123"/>
      <c r="EIB47" s="123"/>
      <c r="EIC47" s="123"/>
      <c r="EID47" s="123"/>
      <c r="EIE47" s="123"/>
      <c r="EIF47" s="123"/>
      <c r="EIG47" s="123"/>
      <c r="EIH47" s="123"/>
      <c r="EII47" s="123"/>
      <c r="EIJ47" s="123"/>
      <c r="EIK47" s="123"/>
      <c r="EIL47" s="123"/>
      <c r="EIM47" s="123"/>
      <c r="EIN47" s="123"/>
      <c r="EIO47" s="123"/>
      <c r="EIP47" s="123"/>
      <c r="EIQ47" s="123"/>
      <c r="EIR47" s="123"/>
      <c r="EIS47" s="123"/>
      <c r="EIT47" s="123"/>
      <c r="EIU47" s="123"/>
      <c r="EIV47" s="123"/>
      <c r="EIW47" s="123"/>
      <c r="EIX47" s="123"/>
      <c r="EIY47" s="123"/>
      <c r="EIZ47" s="123"/>
      <c r="EJA47" s="123"/>
      <c r="EJB47" s="123"/>
      <c r="EJC47" s="123"/>
      <c r="EJD47" s="123"/>
      <c r="EJE47" s="123"/>
      <c r="EJF47" s="123"/>
      <c r="EJG47" s="123"/>
      <c r="EJH47" s="123"/>
      <c r="EJI47" s="123"/>
      <c r="EJJ47" s="123"/>
      <c r="EJK47" s="123"/>
      <c r="EJL47" s="123"/>
      <c r="EJM47" s="123"/>
      <c r="EJN47" s="123"/>
      <c r="EJO47" s="123"/>
      <c r="EJP47" s="123"/>
      <c r="EJQ47" s="123"/>
      <c r="EJR47" s="123"/>
      <c r="EJS47" s="123"/>
      <c r="EJT47" s="123"/>
      <c r="EJU47" s="123"/>
      <c r="EJV47" s="123"/>
      <c r="EJW47" s="123"/>
      <c r="EJX47" s="123"/>
      <c r="EJY47" s="123"/>
      <c r="EJZ47" s="123"/>
      <c r="EKA47" s="123"/>
      <c r="EKB47" s="123"/>
      <c r="EKC47" s="123"/>
      <c r="EKD47" s="123"/>
      <c r="EKE47" s="123"/>
      <c r="EKF47" s="123"/>
      <c r="EKG47" s="123"/>
      <c r="EKH47" s="123"/>
      <c r="EKI47" s="123"/>
      <c r="EKJ47" s="123"/>
      <c r="EKK47" s="123"/>
      <c r="EKL47" s="123"/>
      <c r="EKM47" s="123"/>
      <c r="EKN47" s="123"/>
      <c r="EKO47" s="123"/>
      <c r="EKP47" s="123"/>
      <c r="EKQ47" s="123"/>
      <c r="EKR47" s="123"/>
      <c r="EKS47" s="123"/>
      <c r="EKT47" s="123"/>
      <c r="EKU47" s="123"/>
      <c r="EKV47" s="123"/>
      <c r="EKW47" s="123"/>
      <c r="EKX47" s="123"/>
      <c r="EKY47" s="123"/>
      <c r="EKZ47" s="123"/>
      <c r="ELA47" s="123"/>
      <c r="ELB47" s="123"/>
      <c r="ELC47" s="123"/>
      <c r="ELD47" s="123"/>
      <c r="ELE47" s="123"/>
      <c r="ELF47" s="123"/>
      <c r="ELG47" s="123"/>
      <c r="ELH47" s="123"/>
      <c r="ELI47" s="123"/>
      <c r="ELJ47" s="123"/>
      <c r="ELK47" s="123"/>
      <c r="ELL47" s="123"/>
      <c r="ELM47" s="123"/>
      <c r="ELN47" s="123"/>
      <c r="ELO47" s="123"/>
      <c r="ELP47" s="123"/>
      <c r="ELQ47" s="123"/>
      <c r="ELR47" s="123"/>
      <c r="ELS47" s="123"/>
      <c r="ELT47" s="123"/>
      <c r="ELU47" s="123"/>
      <c r="ELV47" s="123"/>
      <c r="ELW47" s="123"/>
      <c r="ELX47" s="123"/>
      <c r="ELY47" s="123"/>
      <c r="ELZ47" s="123"/>
      <c r="EMA47" s="123"/>
      <c r="EMB47" s="123"/>
      <c r="EMC47" s="123"/>
      <c r="EMD47" s="123"/>
      <c r="EME47" s="123"/>
      <c r="EMF47" s="123"/>
      <c r="EMG47" s="123"/>
      <c r="EMH47" s="123"/>
      <c r="EMI47" s="123"/>
      <c r="EMJ47" s="123"/>
      <c r="EMK47" s="123"/>
      <c r="EML47" s="123"/>
      <c r="EMM47" s="123"/>
      <c r="EMN47" s="123"/>
      <c r="EMO47" s="123"/>
      <c r="EMP47" s="123"/>
      <c r="EMQ47" s="123"/>
      <c r="EMR47" s="123"/>
      <c r="EMS47" s="123"/>
      <c r="EMT47" s="123"/>
      <c r="EMU47" s="123"/>
      <c r="EMV47" s="123"/>
      <c r="EMW47" s="123"/>
      <c r="EMX47" s="123"/>
      <c r="EMY47" s="123"/>
      <c r="EMZ47" s="123"/>
      <c r="ENA47" s="123"/>
      <c r="ENB47" s="123"/>
      <c r="ENC47" s="123"/>
      <c r="END47" s="123"/>
      <c r="ENE47" s="123"/>
      <c r="ENF47" s="123"/>
      <c r="ENG47" s="123"/>
      <c r="ENH47" s="123"/>
      <c r="ENI47" s="123"/>
      <c r="ENJ47" s="123"/>
      <c r="ENK47" s="123"/>
      <c r="ENL47" s="123"/>
      <c r="ENM47" s="123"/>
      <c r="ENN47" s="123"/>
      <c r="ENO47" s="123"/>
      <c r="ENP47" s="123"/>
      <c r="ENQ47" s="123"/>
      <c r="ENR47" s="123"/>
      <c r="ENS47" s="123"/>
      <c r="ENT47" s="123"/>
      <c r="ENU47" s="123"/>
      <c r="ENV47" s="123"/>
      <c r="ENW47" s="123"/>
      <c r="ENX47" s="123"/>
      <c r="ENY47" s="123"/>
      <c r="ENZ47" s="123"/>
      <c r="EOA47" s="123"/>
      <c r="EOB47" s="123"/>
      <c r="EOC47" s="123"/>
      <c r="EOD47" s="123"/>
      <c r="EOE47" s="123"/>
      <c r="EOF47" s="123"/>
      <c r="EOG47" s="123"/>
      <c r="EOH47" s="123"/>
      <c r="EOI47" s="123"/>
      <c r="EOJ47" s="123"/>
      <c r="EOK47" s="123"/>
      <c r="EOL47" s="123"/>
      <c r="EOM47" s="123"/>
      <c r="EON47" s="123"/>
      <c r="EOO47" s="123"/>
      <c r="EOP47" s="123"/>
      <c r="EOQ47" s="123"/>
      <c r="EOR47" s="123"/>
      <c r="EOS47" s="123"/>
      <c r="EOT47" s="123"/>
      <c r="EOU47" s="123"/>
      <c r="EOV47" s="123"/>
      <c r="EOW47" s="123"/>
      <c r="EOX47" s="123"/>
      <c r="EOY47" s="123"/>
      <c r="EOZ47" s="123"/>
      <c r="EPA47" s="123"/>
      <c r="EPB47" s="123"/>
      <c r="EPC47" s="123"/>
      <c r="EPD47" s="123"/>
      <c r="EPE47" s="123"/>
      <c r="EPF47" s="123"/>
      <c r="EPG47" s="123"/>
      <c r="EPH47" s="123"/>
      <c r="EPI47" s="123"/>
      <c r="EPJ47" s="123"/>
      <c r="EPK47" s="123"/>
      <c r="EPL47" s="123"/>
      <c r="EPM47" s="123"/>
      <c r="EPN47" s="123"/>
      <c r="EPO47" s="123"/>
      <c r="EPP47" s="123"/>
      <c r="EPQ47" s="123"/>
      <c r="EPR47" s="123"/>
      <c r="EPS47" s="123"/>
      <c r="EPT47" s="123"/>
      <c r="EPU47" s="123"/>
      <c r="EPV47" s="123"/>
      <c r="EPW47" s="123"/>
      <c r="EPX47" s="123"/>
      <c r="EPY47" s="123"/>
      <c r="EPZ47" s="123"/>
      <c r="EQA47" s="123"/>
      <c r="EQB47" s="123"/>
      <c r="EQC47" s="123"/>
      <c r="EQD47" s="123"/>
      <c r="EQE47" s="123"/>
      <c r="EQF47" s="123"/>
      <c r="EQG47" s="123"/>
      <c r="EQH47" s="123"/>
      <c r="EQI47" s="123"/>
      <c r="EQJ47" s="123"/>
      <c r="EQK47" s="123"/>
      <c r="EQL47" s="123"/>
      <c r="EQM47" s="123"/>
      <c r="EQN47" s="123"/>
      <c r="EQO47" s="123"/>
      <c r="EQP47" s="123"/>
      <c r="EQQ47" s="123"/>
      <c r="EQR47" s="123"/>
      <c r="EQS47" s="123"/>
      <c r="EQT47" s="123"/>
      <c r="EQU47" s="123"/>
      <c r="EQV47" s="123"/>
      <c r="EQW47" s="123"/>
      <c r="EQX47" s="123"/>
      <c r="EQY47" s="123"/>
      <c r="EQZ47" s="123"/>
      <c r="ERA47" s="123"/>
      <c r="ERB47" s="123"/>
      <c r="ERC47" s="123"/>
      <c r="ERD47" s="123"/>
      <c r="ERE47" s="123"/>
      <c r="ERF47" s="123"/>
      <c r="ERG47" s="123"/>
      <c r="ERH47" s="123"/>
      <c r="ERI47" s="123"/>
      <c r="ERJ47" s="123"/>
      <c r="ERK47" s="123"/>
      <c r="ERL47" s="123"/>
      <c r="ERM47" s="123"/>
      <c r="ERN47" s="123"/>
      <c r="ERO47" s="123"/>
      <c r="ERP47" s="123"/>
      <c r="ERQ47" s="123"/>
      <c r="ERR47" s="123"/>
      <c r="ERS47" s="123"/>
      <c r="ERT47" s="123"/>
      <c r="ERU47" s="123"/>
      <c r="ERV47" s="123"/>
      <c r="ERW47" s="123"/>
      <c r="ERX47" s="123"/>
      <c r="ERY47" s="123"/>
      <c r="ERZ47" s="123"/>
      <c r="ESA47" s="123"/>
      <c r="ESB47" s="123"/>
      <c r="ESC47" s="123"/>
      <c r="ESD47" s="123"/>
      <c r="ESE47" s="123"/>
      <c r="ESF47" s="123"/>
      <c r="ESG47" s="123"/>
      <c r="ESH47" s="123"/>
      <c r="ESI47" s="123"/>
      <c r="ESJ47" s="123"/>
      <c r="ESK47" s="123"/>
      <c r="ESL47" s="123"/>
      <c r="ESM47" s="123"/>
      <c r="ESN47" s="123"/>
      <c r="ESO47" s="123"/>
      <c r="ESP47" s="123"/>
      <c r="ESQ47" s="123"/>
      <c r="ESR47" s="123"/>
      <c r="ESS47" s="123"/>
      <c r="EST47" s="123"/>
      <c r="ESU47" s="123"/>
      <c r="ESV47" s="123"/>
      <c r="ESW47" s="123"/>
      <c r="ESX47" s="123"/>
      <c r="ESY47" s="123"/>
      <c r="ESZ47" s="123"/>
      <c r="ETA47" s="123"/>
      <c r="ETB47" s="123"/>
      <c r="ETC47" s="123"/>
      <c r="ETD47" s="123"/>
      <c r="ETE47" s="123"/>
      <c r="ETF47" s="123"/>
      <c r="ETG47" s="123"/>
      <c r="ETH47" s="123"/>
      <c r="ETI47" s="123"/>
      <c r="ETJ47" s="123"/>
      <c r="ETK47" s="123"/>
      <c r="ETL47" s="123"/>
      <c r="ETM47" s="123"/>
      <c r="ETN47" s="123"/>
      <c r="ETO47" s="123"/>
      <c r="ETP47" s="123"/>
      <c r="ETQ47" s="123"/>
      <c r="ETR47" s="123"/>
      <c r="ETS47" s="123"/>
      <c r="ETT47" s="123"/>
      <c r="ETU47" s="123"/>
      <c r="ETV47" s="123"/>
      <c r="ETW47" s="123"/>
      <c r="ETX47" s="123"/>
      <c r="ETY47" s="123"/>
      <c r="ETZ47" s="123"/>
      <c r="EUA47" s="123"/>
      <c r="EUB47" s="123"/>
      <c r="EUC47" s="123"/>
      <c r="EUD47" s="123"/>
      <c r="EUE47" s="123"/>
      <c r="EUF47" s="123"/>
      <c r="EUG47" s="123"/>
      <c r="EUH47" s="123"/>
      <c r="EUI47" s="123"/>
      <c r="EUJ47" s="123"/>
      <c r="EUK47" s="123"/>
      <c r="EUL47" s="123"/>
      <c r="EUM47" s="123"/>
      <c r="EUN47" s="123"/>
      <c r="EUO47" s="123"/>
      <c r="EUP47" s="123"/>
      <c r="EUQ47" s="123"/>
      <c r="EUR47" s="123"/>
      <c r="EUS47" s="123"/>
      <c r="EUT47" s="123"/>
      <c r="EUU47" s="123"/>
      <c r="EUV47" s="123"/>
      <c r="EUW47" s="123"/>
      <c r="EUX47" s="123"/>
      <c r="EUY47" s="123"/>
      <c r="EUZ47" s="123"/>
      <c r="EVA47" s="123"/>
      <c r="EVB47" s="123"/>
      <c r="EVC47" s="123"/>
      <c r="EVD47" s="123"/>
      <c r="EVE47" s="123"/>
      <c r="EVF47" s="123"/>
      <c r="EVG47" s="123"/>
      <c r="EVH47" s="123"/>
      <c r="EVI47" s="123"/>
      <c r="EVJ47" s="123"/>
      <c r="EVK47" s="123"/>
      <c r="EVL47" s="123"/>
      <c r="EVM47" s="123"/>
      <c r="EVN47" s="123"/>
      <c r="EVO47" s="123"/>
      <c r="EVP47" s="123"/>
      <c r="EVQ47" s="123"/>
      <c r="EVR47" s="123"/>
      <c r="EVS47" s="123"/>
      <c r="EVT47" s="123"/>
      <c r="EVU47" s="123"/>
      <c r="EVV47" s="123"/>
      <c r="EVW47" s="123"/>
      <c r="EVX47" s="123"/>
      <c r="EVY47" s="123"/>
      <c r="EVZ47" s="123"/>
      <c r="EWA47" s="123"/>
      <c r="EWB47" s="123"/>
      <c r="EWC47" s="123"/>
      <c r="EWD47" s="123"/>
      <c r="EWE47" s="123"/>
      <c r="EWF47" s="123"/>
      <c r="EWG47" s="123"/>
      <c r="EWH47" s="123"/>
      <c r="EWI47" s="123"/>
      <c r="EWJ47" s="123"/>
      <c r="EWK47" s="123"/>
      <c r="EWL47" s="123"/>
      <c r="EWM47" s="123"/>
      <c r="EWN47" s="123"/>
      <c r="EWO47" s="123"/>
      <c r="EWP47" s="123"/>
      <c r="EWQ47" s="123"/>
      <c r="EWR47" s="123"/>
      <c r="EWS47" s="123"/>
      <c r="EWT47" s="123"/>
      <c r="EWU47" s="123"/>
      <c r="EWV47" s="123"/>
      <c r="EWW47" s="123"/>
      <c r="EWX47" s="123"/>
      <c r="EWY47" s="123"/>
      <c r="EWZ47" s="123"/>
      <c r="EXA47" s="123"/>
      <c r="EXB47" s="123"/>
      <c r="EXC47" s="123"/>
      <c r="EXD47" s="123"/>
      <c r="EXE47" s="123"/>
      <c r="EXF47" s="123"/>
      <c r="EXG47" s="123"/>
      <c r="EXH47" s="123"/>
      <c r="EXI47" s="123"/>
      <c r="EXJ47" s="123"/>
      <c r="EXK47" s="123"/>
      <c r="EXL47" s="123"/>
      <c r="EXM47" s="123"/>
      <c r="EXN47" s="123"/>
      <c r="EXO47" s="123"/>
      <c r="EXP47" s="123"/>
      <c r="EXQ47" s="123"/>
      <c r="EXR47" s="123"/>
      <c r="EXS47" s="123"/>
      <c r="EXT47" s="123"/>
      <c r="EXU47" s="123"/>
      <c r="EXV47" s="123"/>
      <c r="EXW47" s="123"/>
      <c r="EXX47" s="123"/>
      <c r="EXY47" s="123"/>
      <c r="EXZ47" s="123"/>
      <c r="EYA47" s="123"/>
      <c r="EYB47" s="123"/>
      <c r="EYC47" s="123"/>
      <c r="EYD47" s="123"/>
      <c r="EYE47" s="123"/>
      <c r="EYF47" s="123"/>
      <c r="EYG47" s="123"/>
      <c r="EYH47" s="123"/>
      <c r="EYI47" s="123"/>
      <c r="EYJ47" s="123"/>
      <c r="EYK47" s="123"/>
      <c r="EYL47" s="123"/>
      <c r="EYM47" s="123"/>
      <c r="EYN47" s="123"/>
      <c r="EYO47" s="123"/>
      <c r="EYP47" s="123"/>
      <c r="EYQ47" s="123"/>
      <c r="EYR47" s="123"/>
      <c r="EYS47" s="123"/>
      <c r="EYT47" s="123"/>
      <c r="EYU47" s="123"/>
      <c r="EYV47" s="123"/>
      <c r="EYW47" s="123"/>
      <c r="EYX47" s="123"/>
      <c r="EYY47" s="123"/>
      <c r="EYZ47" s="123"/>
      <c r="EZA47" s="123"/>
      <c r="EZB47" s="123"/>
      <c r="EZC47" s="123"/>
      <c r="EZD47" s="123"/>
      <c r="EZE47" s="123"/>
      <c r="EZF47" s="123"/>
      <c r="EZG47" s="123"/>
      <c r="EZH47" s="123"/>
      <c r="EZI47" s="123"/>
      <c r="EZJ47" s="123"/>
      <c r="EZK47" s="123"/>
      <c r="EZL47" s="123"/>
      <c r="EZM47" s="123"/>
      <c r="EZN47" s="123"/>
      <c r="EZO47" s="123"/>
      <c r="EZP47" s="123"/>
      <c r="EZQ47" s="123"/>
      <c r="EZR47" s="123"/>
      <c r="EZS47" s="123"/>
      <c r="EZT47" s="123"/>
      <c r="EZU47" s="123"/>
      <c r="EZV47" s="123"/>
      <c r="EZW47" s="123"/>
      <c r="EZX47" s="123"/>
      <c r="EZY47" s="123"/>
      <c r="EZZ47" s="123"/>
      <c r="FAA47" s="123"/>
      <c r="FAB47" s="123"/>
      <c r="FAC47" s="123"/>
      <c r="FAD47" s="123"/>
      <c r="FAE47" s="123"/>
      <c r="FAF47" s="123"/>
      <c r="FAG47" s="123"/>
      <c r="FAH47" s="123"/>
      <c r="FAI47" s="123"/>
      <c r="FAJ47" s="123"/>
      <c r="FAK47" s="123"/>
      <c r="FAL47" s="123"/>
      <c r="FAM47" s="123"/>
      <c r="FAN47" s="123"/>
      <c r="FAO47" s="123"/>
      <c r="FAP47" s="123"/>
      <c r="FAQ47" s="123"/>
      <c r="FAR47" s="123"/>
      <c r="FAS47" s="123"/>
      <c r="FAT47" s="123"/>
      <c r="FAU47" s="123"/>
      <c r="FAV47" s="123"/>
      <c r="FAW47" s="123"/>
      <c r="FAX47" s="123"/>
      <c r="FAY47" s="123"/>
      <c r="FAZ47" s="123"/>
      <c r="FBA47" s="123"/>
      <c r="FBB47" s="123"/>
      <c r="FBC47" s="123"/>
      <c r="FBD47" s="123"/>
      <c r="FBE47" s="123"/>
      <c r="FBF47" s="123"/>
      <c r="FBG47" s="123"/>
      <c r="FBH47" s="123"/>
      <c r="FBI47" s="123"/>
      <c r="FBJ47" s="123"/>
      <c r="FBK47" s="123"/>
      <c r="FBL47" s="123"/>
      <c r="FBM47" s="123"/>
      <c r="FBN47" s="123"/>
      <c r="FBO47" s="123"/>
      <c r="FBP47" s="123"/>
      <c r="FBQ47" s="123"/>
      <c r="FBR47" s="123"/>
      <c r="FBS47" s="123"/>
      <c r="FBT47" s="123"/>
      <c r="FBU47" s="123"/>
      <c r="FBV47" s="123"/>
      <c r="FBW47" s="123"/>
      <c r="FBX47" s="123"/>
      <c r="FBY47" s="123"/>
      <c r="FBZ47" s="123"/>
      <c r="FCA47" s="123"/>
      <c r="FCB47" s="123"/>
      <c r="FCC47" s="123"/>
      <c r="FCD47" s="123"/>
      <c r="FCE47" s="123"/>
      <c r="FCF47" s="123"/>
      <c r="FCG47" s="123"/>
      <c r="FCH47" s="123"/>
      <c r="FCI47" s="123"/>
      <c r="FCJ47" s="123"/>
      <c r="FCK47" s="123"/>
      <c r="FCL47" s="123"/>
      <c r="FCM47" s="123"/>
      <c r="FCN47" s="123"/>
      <c r="FCO47" s="123"/>
      <c r="FCP47" s="123"/>
      <c r="FCQ47" s="123"/>
      <c r="FCR47" s="123"/>
      <c r="FCS47" s="123"/>
      <c r="FCT47" s="123"/>
      <c r="FCU47" s="123"/>
      <c r="FCV47" s="123"/>
      <c r="FCW47" s="123"/>
      <c r="FCX47" s="123"/>
      <c r="FCY47" s="123"/>
      <c r="FCZ47" s="123"/>
      <c r="FDA47" s="123"/>
      <c r="FDB47" s="123"/>
      <c r="FDC47" s="123"/>
      <c r="FDD47" s="123"/>
      <c r="FDE47" s="123"/>
      <c r="FDF47" s="123"/>
      <c r="FDG47" s="123"/>
      <c r="FDH47" s="123"/>
      <c r="FDI47" s="123"/>
      <c r="FDJ47" s="123"/>
      <c r="FDK47" s="123"/>
      <c r="FDL47" s="123"/>
      <c r="FDM47" s="123"/>
      <c r="FDN47" s="123"/>
      <c r="FDO47" s="123"/>
      <c r="FDP47" s="123"/>
      <c r="FDQ47" s="123"/>
      <c r="FDR47" s="123"/>
      <c r="FDS47" s="123"/>
      <c r="FDT47" s="123"/>
      <c r="FDU47" s="123"/>
      <c r="FDV47" s="123"/>
      <c r="FDW47" s="123"/>
      <c r="FDX47" s="123"/>
      <c r="FDY47" s="123"/>
      <c r="FDZ47" s="123"/>
      <c r="FEA47" s="123"/>
      <c r="FEB47" s="123"/>
      <c r="FEC47" s="123"/>
      <c r="FED47" s="123"/>
      <c r="FEE47" s="123"/>
      <c r="FEF47" s="123"/>
      <c r="FEG47" s="123"/>
      <c r="FEH47" s="123"/>
      <c r="FEI47" s="123"/>
      <c r="FEJ47" s="123"/>
      <c r="FEK47" s="123"/>
      <c r="FEL47" s="123"/>
      <c r="FEM47" s="123"/>
      <c r="FEN47" s="123"/>
      <c r="FEO47" s="123"/>
      <c r="FEP47" s="123"/>
      <c r="FEQ47" s="123"/>
      <c r="FER47" s="123"/>
      <c r="FES47" s="123"/>
      <c r="FET47" s="123"/>
      <c r="FEU47" s="123"/>
      <c r="FEV47" s="123"/>
      <c r="FEW47" s="123"/>
      <c r="FEX47" s="123"/>
      <c r="FEY47" s="123"/>
      <c r="FEZ47" s="123"/>
      <c r="FFA47" s="123"/>
      <c r="FFB47" s="123"/>
      <c r="FFC47" s="123"/>
      <c r="FFD47" s="123"/>
      <c r="FFE47" s="123"/>
      <c r="FFF47" s="123"/>
      <c r="FFG47" s="123"/>
      <c r="FFH47" s="123"/>
      <c r="FFI47" s="123"/>
      <c r="FFJ47" s="123"/>
      <c r="FFK47" s="123"/>
      <c r="FFL47" s="123"/>
      <c r="FFM47" s="123"/>
      <c r="FFN47" s="123"/>
      <c r="FFO47" s="123"/>
      <c r="FFP47" s="123"/>
      <c r="FFQ47" s="123"/>
      <c r="FFR47" s="123"/>
      <c r="FFS47" s="123"/>
      <c r="FFT47" s="123"/>
      <c r="FFU47" s="123"/>
      <c r="FFV47" s="123"/>
      <c r="FFW47" s="123"/>
      <c r="FFX47" s="123"/>
      <c r="FFY47" s="123"/>
      <c r="FFZ47" s="123"/>
      <c r="FGA47" s="123"/>
      <c r="FGB47" s="123"/>
      <c r="FGC47" s="123"/>
      <c r="FGD47" s="123"/>
      <c r="FGE47" s="123"/>
      <c r="FGF47" s="123"/>
      <c r="FGG47" s="123"/>
      <c r="FGH47" s="123"/>
      <c r="FGI47" s="123"/>
      <c r="FGJ47" s="123"/>
      <c r="FGK47" s="123"/>
      <c r="FGL47" s="123"/>
      <c r="FGM47" s="123"/>
      <c r="FGN47" s="123"/>
      <c r="FGO47" s="123"/>
      <c r="FGP47" s="123"/>
      <c r="FGQ47" s="123"/>
      <c r="FGR47" s="123"/>
      <c r="FGS47" s="123"/>
      <c r="FGT47" s="123"/>
      <c r="FGU47" s="123"/>
      <c r="FGV47" s="123"/>
      <c r="FGW47" s="123"/>
      <c r="FGX47" s="123"/>
      <c r="FGY47" s="123"/>
      <c r="FGZ47" s="123"/>
      <c r="FHA47" s="123"/>
      <c r="FHB47" s="123"/>
      <c r="FHC47" s="123"/>
      <c r="FHD47" s="123"/>
      <c r="FHE47" s="123"/>
      <c r="FHF47" s="123"/>
      <c r="FHG47" s="123"/>
      <c r="FHH47" s="123"/>
      <c r="FHI47" s="123"/>
      <c r="FHJ47" s="123"/>
      <c r="FHK47" s="123"/>
      <c r="FHL47" s="123"/>
      <c r="FHM47" s="123"/>
      <c r="FHN47" s="123"/>
      <c r="FHO47" s="123"/>
      <c r="FHP47" s="123"/>
      <c r="FHQ47" s="123"/>
      <c r="FHR47" s="123"/>
      <c r="FHS47" s="123"/>
      <c r="FHT47" s="123"/>
      <c r="FHU47" s="123"/>
      <c r="FHV47" s="123"/>
      <c r="FHW47" s="123"/>
      <c r="FHX47" s="123"/>
      <c r="FHY47" s="123"/>
      <c r="FHZ47" s="123"/>
      <c r="FIA47" s="123"/>
      <c r="FIB47" s="123"/>
      <c r="FIC47" s="123"/>
      <c r="FID47" s="123"/>
      <c r="FIE47" s="123"/>
      <c r="FIF47" s="123"/>
      <c r="FIG47" s="123"/>
      <c r="FIH47" s="123"/>
      <c r="FII47" s="123"/>
      <c r="FIJ47" s="123"/>
      <c r="FIK47" s="123"/>
      <c r="FIL47" s="123"/>
      <c r="FIM47" s="123"/>
      <c r="FIN47" s="123"/>
      <c r="FIO47" s="123"/>
      <c r="FIP47" s="123"/>
      <c r="FIQ47" s="123"/>
      <c r="FIR47" s="123"/>
      <c r="FIS47" s="123"/>
      <c r="FIT47" s="123"/>
      <c r="FIU47" s="123"/>
      <c r="FIV47" s="123"/>
      <c r="FIW47" s="123"/>
      <c r="FIX47" s="123"/>
      <c r="FIY47" s="123"/>
      <c r="FIZ47" s="123"/>
      <c r="FJA47" s="123"/>
      <c r="FJB47" s="123"/>
      <c r="FJC47" s="123"/>
      <c r="FJD47" s="123"/>
      <c r="FJE47" s="123"/>
      <c r="FJF47" s="123"/>
      <c r="FJG47" s="123"/>
      <c r="FJH47" s="123"/>
      <c r="FJI47" s="123"/>
      <c r="FJJ47" s="123"/>
      <c r="FJK47" s="123"/>
      <c r="FJL47" s="123"/>
      <c r="FJM47" s="123"/>
      <c r="FJN47" s="123"/>
      <c r="FJO47" s="123"/>
      <c r="FJP47" s="123"/>
      <c r="FJQ47" s="123"/>
      <c r="FJR47" s="123"/>
      <c r="FJS47" s="123"/>
      <c r="FJT47" s="123"/>
      <c r="FJU47" s="123"/>
      <c r="FJV47" s="123"/>
      <c r="FJW47" s="123"/>
      <c r="FJX47" s="123"/>
      <c r="FJY47" s="123"/>
      <c r="FJZ47" s="123"/>
      <c r="FKA47" s="123"/>
      <c r="FKB47" s="123"/>
      <c r="FKC47" s="123"/>
      <c r="FKD47" s="123"/>
      <c r="FKE47" s="123"/>
      <c r="FKF47" s="123"/>
      <c r="FKG47" s="123"/>
      <c r="FKH47" s="123"/>
      <c r="FKI47" s="123"/>
      <c r="FKJ47" s="123"/>
      <c r="FKK47" s="123"/>
      <c r="FKL47" s="123"/>
      <c r="FKM47" s="123"/>
      <c r="FKN47" s="123"/>
      <c r="FKO47" s="123"/>
      <c r="FKP47" s="123"/>
      <c r="FKQ47" s="123"/>
      <c r="FKR47" s="123"/>
      <c r="FKS47" s="123"/>
      <c r="FKT47" s="123"/>
      <c r="FKU47" s="123"/>
      <c r="FKV47" s="123"/>
      <c r="FKW47" s="123"/>
      <c r="FKX47" s="123"/>
      <c r="FKY47" s="123"/>
      <c r="FKZ47" s="123"/>
      <c r="FLA47" s="123"/>
      <c r="FLB47" s="123"/>
      <c r="FLC47" s="123"/>
      <c r="FLD47" s="123"/>
      <c r="FLE47" s="123"/>
      <c r="FLF47" s="123"/>
      <c r="FLG47" s="123"/>
      <c r="FLH47" s="123"/>
      <c r="FLI47" s="123"/>
      <c r="FLJ47" s="123"/>
      <c r="FLK47" s="123"/>
      <c r="FLL47" s="123"/>
      <c r="FLM47" s="123"/>
      <c r="FLN47" s="123"/>
      <c r="FLO47" s="123"/>
      <c r="FLP47" s="123"/>
      <c r="FLQ47" s="123"/>
      <c r="FLR47" s="123"/>
      <c r="FLS47" s="123"/>
      <c r="FLT47" s="123"/>
      <c r="FLU47" s="123"/>
      <c r="FLV47" s="123"/>
      <c r="FLW47" s="123"/>
      <c r="FLX47" s="123"/>
      <c r="FLY47" s="123"/>
      <c r="FLZ47" s="123"/>
      <c r="FMA47" s="123"/>
      <c r="FMB47" s="123"/>
      <c r="FMC47" s="123"/>
      <c r="FMD47" s="123"/>
      <c r="FME47" s="123"/>
      <c r="FMF47" s="123"/>
      <c r="FMG47" s="123"/>
      <c r="FMH47" s="123"/>
      <c r="FMI47" s="123"/>
      <c r="FMJ47" s="123"/>
      <c r="FMK47" s="123"/>
      <c r="FML47" s="123"/>
      <c r="FMM47" s="123"/>
      <c r="FMN47" s="123"/>
      <c r="FMO47" s="123"/>
      <c r="FMP47" s="123"/>
      <c r="FMQ47" s="123"/>
      <c r="FMR47" s="123"/>
      <c r="FMS47" s="123"/>
      <c r="FMT47" s="123"/>
      <c r="FMU47" s="123"/>
      <c r="FMV47" s="123"/>
      <c r="FMW47" s="123"/>
      <c r="FMX47" s="123"/>
      <c r="FMY47" s="123"/>
      <c r="FMZ47" s="123"/>
      <c r="FNA47" s="123"/>
      <c r="FNB47" s="123"/>
      <c r="FNC47" s="123"/>
      <c r="FND47" s="123"/>
      <c r="FNE47" s="123"/>
      <c r="FNF47" s="123"/>
      <c r="FNG47" s="123"/>
      <c r="FNH47" s="123"/>
      <c r="FNI47" s="123"/>
      <c r="FNJ47" s="123"/>
      <c r="FNK47" s="123"/>
      <c r="FNL47" s="123"/>
      <c r="FNM47" s="123"/>
      <c r="FNN47" s="123"/>
      <c r="FNO47" s="123"/>
      <c r="FNP47" s="123"/>
      <c r="FNQ47" s="123"/>
      <c r="FNR47" s="123"/>
      <c r="FNS47" s="123"/>
      <c r="FNT47" s="123"/>
      <c r="FNU47" s="123"/>
      <c r="FNV47" s="123"/>
      <c r="FNW47" s="123"/>
      <c r="FNX47" s="123"/>
      <c r="FNY47" s="123"/>
      <c r="FNZ47" s="123"/>
      <c r="FOA47" s="123"/>
      <c r="FOB47" s="123"/>
      <c r="FOC47" s="123"/>
      <c r="FOD47" s="123"/>
      <c r="FOE47" s="123"/>
      <c r="FOF47" s="123"/>
      <c r="FOG47" s="123"/>
      <c r="FOH47" s="123"/>
      <c r="FOI47" s="123"/>
      <c r="FOJ47" s="123"/>
      <c r="FOK47" s="123"/>
      <c r="FOL47" s="123"/>
      <c r="FOM47" s="123"/>
      <c r="FON47" s="123"/>
      <c r="FOO47" s="123"/>
      <c r="FOP47" s="123"/>
      <c r="FOQ47" s="123"/>
      <c r="FOR47" s="123"/>
      <c r="FOS47" s="123"/>
      <c r="FOT47" s="123"/>
      <c r="FOU47" s="123"/>
      <c r="FOV47" s="123"/>
      <c r="FOW47" s="123"/>
      <c r="FOX47" s="123"/>
      <c r="FOY47" s="123"/>
      <c r="FOZ47" s="123"/>
      <c r="FPA47" s="123"/>
      <c r="FPB47" s="123"/>
      <c r="FPC47" s="123"/>
      <c r="FPD47" s="123"/>
      <c r="FPE47" s="123"/>
      <c r="FPF47" s="123"/>
      <c r="FPG47" s="123"/>
      <c r="FPH47" s="123"/>
      <c r="FPI47" s="123"/>
      <c r="FPJ47" s="123"/>
      <c r="FPK47" s="123"/>
      <c r="FPL47" s="123"/>
      <c r="FPM47" s="123"/>
      <c r="FPN47" s="123"/>
      <c r="FPO47" s="123"/>
      <c r="FPP47" s="123"/>
      <c r="FPQ47" s="123"/>
      <c r="FPR47" s="123"/>
      <c r="FPS47" s="123"/>
      <c r="FPT47" s="123"/>
      <c r="FPU47" s="123"/>
      <c r="FPV47" s="123"/>
      <c r="FPW47" s="123"/>
      <c r="FPX47" s="123"/>
      <c r="FPY47" s="123"/>
      <c r="FPZ47" s="123"/>
      <c r="FQA47" s="123"/>
      <c r="FQB47" s="123"/>
      <c r="FQC47" s="123"/>
      <c r="FQD47" s="123"/>
      <c r="FQE47" s="123"/>
      <c r="FQF47" s="123"/>
      <c r="FQG47" s="123"/>
      <c r="FQH47" s="123"/>
      <c r="FQI47" s="123"/>
      <c r="FQJ47" s="123"/>
      <c r="FQK47" s="123"/>
      <c r="FQL47" s="123"/>
      <c r="FQM47" s="123"/>
      <c r="FQN47" s="123"/>
      <c r="FQO47" s="123"/>
      <c r="FQP47" s="123"/>
      <c r="FQQ47" s="123"/>
      <c r="FQR47" s="123"/>
      <c r="FQS47" s="123"/>
      <c r="FQT47" s="123"/>
      <c r="FQU47" s="123"/>
      <c r="FQV47" s="123"/>
      <c r="FQW47" s="123"/>
      <c r="FQX47" s="123"/>
      <c r="FQY47" s="123"/>
      <c r="FQZ47" s="123"/>
      <c r="FRA47" s="123"/>
      <c r="FRB47" s="123"/>
      <c r="FRC47" s="123"/>
      <c r="FRD47" s="123"/>
      <c r="FRE47" s="123"/>
      <c r="FRF47" s="123"/>
      <c r="FRG47" s="123"/>
      <c r="FRH47" s="123"/>
      <c r="FRI47" s="123"/>
      <c r="FRJ47" s="123"/>
      <c r="FRK47" s="123"/>
      <c r="FRL47" s="123"/>
      <c r="FRM47" s="123"/>
      <c r="FRN47" s="123"/>
      <c r="FRO47" s="123"/>
      <c r="FRP47" s="123"/>
      <c r="FRQ47" s="123"/>
      <c r="FRR47" s="123"/>
      <c r="FRS47" s="123"/>
      <c r="FRT47" s="123"/>
      <c r="FRU47" s="123"/>
      <c r="FRV47" s="123"/>
      <c r="FRW47" s="123"/>
      <c r="FRX47" s="123"/>
      <c r="FRY47" s="123"/>
      <c r="FRZ47" s="123"/>
      <c r="FSA47" s="123"/>
      <c r="FSB47" s="123"/>
      <c r="FSC47" s="123"/>
      <c r="FSD47" s="123"/>
      <c r="FSE47" s="123"/>
      <c r="FSF47" s="123"/>
      <c r="FSG47" s="123"/>
      <c r="FSH47" s="123"/>
      <c r="FSI47" s="123"/>
      <c r="FSJ47" s="123"/>
      <c r="FSK47" s="123"/>
      <c r="FSL47" s="123"/>
      <c r="FSM47" s="123"/>
      <c r="FSN47" s="123"/>
      <c r="FSO47" s="123"/>
      <c r="FSP47" s="123"/>
      <c r="FSQ47" s="123"/>
      <c r="FSR47" s="123"/>
      <c r="FSS47" s="123"/>
      <c r="FST47" s="123"/>
      <c r="FSU47" s="123"/>
      <c r="FSV47" s="123"/>
      <c r="FSW47" s="123"/>
      <c r="FSX47" s="123"/>
      <c r="FSY47" s="123"/>
      <c r="FSZ47" s="123"/>
      <c r="FTA47" s="123"/>
      <c r="FTB47" s="123"/>
      <c r="FTC47" s="123"/>
      <c r="FTD47" s="123"/>
      <c r="FTE47" s="123"/>
      <c r="FTF47" s="123"/>
      <c r="FTG47" s="123"/>
      <c r="FTH47" s="123"/>
      <c r="FTI47" s="123"/>
      <c r="FTJ47" s="123"/>
      <c r="FTK47" s="123"/>
      <c r="FTL47" s="123"/>
      <c r="FTM47" s="123"/>
      <c r="FTN47" s="123"/>
      <c r="FTO47" s="123"/>
      <c r="FTP47" s="123"/>
      <c r="FTQ47" s="123"/>
      <c r="FTR47" s="123"/>
      <c r="FTS47" s="123"/>
      <c r="FTT47" s="123"/>
      <c r="FTU47" s="123"/>
      <c r="FTV47" s="123"/>
      <c r="FTW47" s="123"/>
      <c r="FTX47" s="123"/>
      <c r="FTY47" s="123"/>
      <c r="FTZ47" s="123"/>
      <c r="FUA47" s="123"/>
      <c r="FUB47" s="123"/>
      <c r="FUC47" s="123"/>
      <c r="FUD47" s="123"/>
      <c r="FUE47" s="123"/>
      <c r="FUF47" s="123"/>
      <c r="FUG47" s="123"/>
      <c r="FUH47" s="123"/>
      <c r="FUI47" s="123"/>
      <c r="FUJ47" s="123"/>
      <c r="FUK47" s="123"/>
      <c r="FUL47" s="123"/>
      <c r="FUM47" s="123"/>
      <c r="FUN47" s="123"/>
      <c r="FUO47" s="123"/>
      <c r="FUP47" s="123"/>
      <c r="FUQ47" s="123"/>
      <c r="FUR47" s="123"/>
      <c r="FUS47" s="123"/>
      <c r="FUT47" s="123"/>
      <c r="FUU47" s="123"/>
      <c r="FUV47" s="123"/>
      <c r="FUW47" s="123"/>
      <c r="FUX47" s="123"/>
      <c r="FUY47" s="123"/>
      <c r="FUZ47" s="123"/>
      <c r="FVA47" s="123"/>
      <c r="FVB47" s="123"/>
      <c r="FVC47" s="123"/>
      <c r="FVD47" s="123"/>
      <c r="FVE47" s="123"/>
      <c r="FVF47" s="123"/>
      <c r="FVG47" s="123"/>
      <c r="FVH47" s="123"/>
      <c r="FVI47" s="123"/>
      <c r="FVJ47" s="123"/>
      <c r="FVK47" s="123"/>
      <c r="FVL47" s="123"/>
      <c r="FVM47" s="123"/>
      <c r="FVN47" s="123"/>
      <c r="FVO47" s="123"/>
      <c r="FVP47" s="123"/>
      <c r="FVQ47" s="123"/>
      <c r="FVR47" s="123"/>
      <c r="FVS47" s="123"/>
      <c r="FVT47" s="123"/>
      <c r="FVU47" s="123"/>
      <c r="FVV47" s="123"/>
      <c r="FVW47" s="123"/>
      <c r="FVX47" s="123"/>
      <c r="FVY47" s="123"/>
      <c r="FVZ47" s="123"/>
      <c r="FWA47" s="123"/>
      <c r="FWB47" s="123"/>
      <c r="FWC47" s="123"/>
      <c r="FWD47" s="123"/>
      <c r="FWE47" s="123"/>
      <c r="FWF47" s="123"/>
      <c r="FWG47" s="123"/>
      <c r="FWH47" s="123"/>
      <c r="FWI47" s="123"/>
      <c r="FWJ47" s="123"/>
      <c r="FWK47" s="123"/>
      <c r="FWL47" s="123"/>
      <c r="FWM47" s="123"/>
      <c r="FWN47" s="123"/>
      <c r="FWO47" s="123"/>
      <c r="FWP47" s="123"/>
      <c r="FWQ47" s="123"/>
      <c r="FWR47" s="123"/>
      <c r="FWS47" s="123"/>
      <c r="FWT47" s="123"/>
      <c r="FWU47" s="123"/>
      <c r="FWV47" s="123"/>
      <c r="FWW47" s="123"/>
      <c r="FWX47" s="123"/>
      <c r="FWY47" s="123"/>
      <c r="FWZ47" s="123"/>
      <c r="FXA47" s="123"/>
      <c r="FXB47" s="123"/>
      <c r="FXC47" s="123"/>
      <c r="FXD47" s="123"/>
      <c r="FXE47" s="123"/>
      <c r="FXF47" s="123"/>
      <c r="FXG47" s="123"/>
      <c r="FXH47" s="123"/>
      <c r="FXI47" s="123"/>
      <c r="FXJ47" s="123"/>
      <c r="FXK47" s="123"/>
      <c r="FXL47" s="123"/>
      <c r="FXM47" s="123"/>
      <c r="FXN47" s="123"/>
      <c r="FXO47" s="123"/>
      <c r="FXP47" s="123"/>
      <c r="FXQ47" s="123"/>
      <c r="FXR47" s="123"/>
      <c r="FXS47" s="123"/>
      <c r="FXT47" s="123"/>
      <c r="FXU47" s="123"/>
      <c r="FXV47" s="123"/>
      <c r="FXW47" s="123"/>
      <c r="FXX47" s="123"/>
      <c r="FXY47" s="123"/>
      <c r="FXZ47" s="123"/>
      <c r="FYA47" s="123"/>
      <c r="FYB47" s="123"/>
      <c r="FYC47" s="123"/>
      <c r="FYD47" s="123"/>
      <c r="FYE47" s="123"/>
      <c r="FYF47" s="123"/>
      <c r="FYG47" s="123"/>
      <c r="FYH47" s="123"/>
      <c r="FYI47" s="123"/>
      <c r="FYJ47" s="123"/>
      <c r="FYK47" s="123"/>
      <c r="FYL47" s="123"/>
      <c r="FYM47" s="123"/>
      <c r="FYN47" s="123"/>
      <c r="FYO47" s="123"/>
      <c r="FYP47" s="123"/>
      <c r="FYQ47" s="123"/>
      <c r="FYR47" s="123"/>
      <c r="FYS47" s="123"/>
      <c r="FYT47" s="123"/>
      <c r="FYU47" s="123"/>
      <c r="FYV47" s="123"/>
      <c r="FYW47" s="123"/>
      <c r="FYX47" s="123"/>
      <c r="FYY47" s="123"/>
      <c r="FYZ47" s="123"/>
      <c r="FZA47" s="123"/>
      <c r="FZB47" s="123"/>
      <c r="FZC47" s="123"/>
      <c r="FZD47" s="123"/>
      <c r="FZE47" s="123"/>
      <c r="FZF47" s="123"/>
      <c r="FZG47" s="123"/>
      <c r="FZH47" s="123"/>
      <c r="FZI47" s="123"/>
      <c r="FZJ47" s="123"/>
      <c r="FZK47" s="123"/>
      <c r="FZL47" s="123"/>
      <c r="FZM47" s="123"/>
      <c r="FZN47" s="123"/>
      <c r="FZO47" s="123"/>
      <c r="FZP47" s="123"/>
      <c r="FZQ47" s="123"/>
      <c r="FZR47" s="123"/>
      <c r="FZS47" s="123"/>
      <c r="FZT47" s="123"/>
      <c r="FZU47" s="123"/>
      <c r="FZV47" s="123"/>
      <c r="FZW47" s="123"/>
      <c r="FZX47" s="123"/>
      <c r="FZY47" s="123"/>
      <c r="FZZ47" s="123"/>
      <c r="GAA47" s="123"/>
      <c r="GAB47" s="123"/>
      <c r="GAC47" s="123"/>
      <c r="GAD47" s="123"/>
      <c r="GAE47" s="123"/>
      <c r="GAF47" s="123"/>
      <c r="GAG47" s="123"/>
      <c r="GAH47" s="123"/>
      <c r="GAI47" s="123"/>
      <c r="GAJ47" s="123"/>
      <c r="GAK47" s="123"/>
      <c r="GAL47" s="123"/>
      <c r="GAM47" s="123"/>
      <c r="GAN47" s="123"/>
      <c r="GAO47" s="123"/>
      <c r="GAP47" s="123"/>
      <c r="GAQ47" s="123"/>
      <c r="GAR47" s="123"/>
      <c r="GAS47" s="123"/>
      <c r="GAT47" s="123"/>
      <c r="GAU47" s="123"/>
      <c r="GAV47" s="123"/>
      <c r="GAW47" s="123"/>
      <c r="GAX47" s="123"/>
      <c r="GAY47" s="123"/>
      <c r="GAZ47" s="123"/>
      <c r="GBA47" s="123"/>
      <c r="GBB47" s="123"/>
      <c r="GBC47" s="123"/>
      <c r="GBD47" s="123"/>
      <c r="GBE47" s="123"/>
      <c r="GBF47" s="123"/>
      <c r="GBG47" s="123"/>
      <c r="GBH47" s="123"/>
      <c r="GBI47" s="123"/>
      <c r="GBJ47" s="123"/>
      <c r="GBK47" s="123"/>
      <c r="GBL47" s="123"/>
      <c r="GBM47" s="123"/>
      <c r="GBN47" s="123"/>
      <c r="GBO47" s="123"/>
      <c r="GBP47" s="123"/>
      <c r="GBQ47" s="123"/>
      <c r="GBR47" s="123"/>
      <c r="GBS47" s="123"/>
      <c r="GBT47" s="123"/>
      <c r="GBU47" s="123"/>
      <c r="GBV47" s="123"/>
      <c r="GBW47" s="123"/>
      <c r="GBX47" s="123"/>
      <c r="GBY47" s="123"/>
      <c r="GBZ47" s="123"/>
      <c r="GCA47" s="123"/>
      <c r="GCB47" s="123"/>
      <c r="GCC47" s="123"/>
      <c r="GCD47" s="123"/>
      <c r="GCE47" s="123"/>
      <c r="GCF47" s="123"/>
      <c r="GCG47" s="123"/>
      <c r="GCH47" s="123"/>
      <c r="GCI47" s="123"/>
      <c r="GCJ47" s="123"/>
      <c r="GCK47" s="123"/>
      <c r="GCL47" s="123"/>
      <c r="GCM47" s="123"/>
      <c r="GCN47" s="123"/>
      <c r="GCO47" s="123"/>
      <c r="GCP47" s="123"/>
      <c r="GCQ47" s="123"/>
      <c r="GCR47" s="123"/>
      <c r="GCS47" s="123"/>
      <c r="GCT47" s="123"/>
      <c r="GCU47" s="123"/>
      <c r="GCV47" s="123"/>
      <c r="GCW47" s="123"/>
      <c r="GCX47" s="123"/>
      <c r="GCY47" s="123"/>
      <c r="GCZ47" s="123"/>
      <c r="GDA47" s="123"/>
      <c r="GDB47" s="123"/>
      <c r="GDC47" s="123"/>
      <c r="GDD47" s="123"/>
      <c r="GDE47" s="123"/>
      <c r="GDF47" s="123"/>
      <c r="GDG47" s="123"/>
      <c r="GDH47" s="123"/>
      <c r="GDI47" s="123"/>
      <c r="GDJ47" s="123"/>
      <c r="GDK47" s="123"/>
      <c r="GDL47" s="123"/>
      <c r="GDM47" s="123"/>
      <c r="GDN47" s="123"/>
      <c r="GDO47" s="123"/>
      <c r="GDP47" s="123"/>
      <c r="GDQ47" s="123"/>
      <c r="GDR47" s="123"/>
      <c r="GDS47" s="123"/>
      <c r="GDT47" s="123"/>
      <c r="GDU47" s="123"/>
      <c r="GDV47" s="123"/>
      <c r="GDW47" s="123"/>
      <c r="GDX47" s="123"/>
      <c r="GDY47" s="123"/>
      <c r="GDZ47" s="123"/>
      <c r="GEA47" s="123"/>
      <c r="GEB47" s="123"/>
      <c r="GEC47" s="123"/>
      <c r="GED47" s="123"/>
      <c r="GEE47" s="123"/>
      <c r="GEF47" s="123"/>
      <c r="GEG47" s="123"/>
      <c r="GEH47" s="123"/>
      <c r="GEI47" s="123"/>
      <c r="GEJ47" s="123"/>
      <c r="GEK47" s="123"/>
      <c r="GEL47" s="123"/>
      <c r="GEM47" s="123"/>
      <c r="GEN47" s="123"/>
      <c r="GEO47" s="123"/>
      <c r="GEP47" s="123"/>
      <c r="GEQ47" s="123"/>
      <c r="GER47" s="123"/>
      <c r="GES47" s="123"/>
      <c r="GET47" s="123"/>
      <c r="GEU47" s="123"/>
      <c r="GEV47" s="123"/>
      <c r="GEW47" s="123"/>
      <c r="GEX47" s="123"/>
      <c r="GEY47" s="123"/>
      <c r="GEZ47" s="123"/>
      <c r="GFA47" s="123"/>
      <c r="GFB47" s="123"/>
      <c r="GFC47" s="123"/>
      <c r="GFD47" s="123"/>
      <c r="GFE47" s="123"/>
      <c r="GFF47" s="123"/>
      <c r="GFG47" s="123"/>
      <c r="GFH47" s="123"/>
      <c r="GFI47" s="123"/>
      <c r="GFJ47" s="123"/>
      <c r="GFK47" s="123"/>
      <c r="GFL47" s="123"/>
      <c r="GFM47" s="123"/>
      <c r="GFN47" s="123"/>
      <c r="GFO47" s="123"/>
      <c r="GFP47" s="123"/>
      <c r="GFQ47" s="123"/>
      <c r="GFR47" s="123"/>
      <c r="GFS47" s="123"/>
      <c r="GFT47" s="123"/>
      <c r="GFU47" s="123"/>
      <c r="GFV47" s="123"/>
      <c r="GFW47" s="123"/>
      <c r="GFX47" s="123"/>
      <c r="GFY47" s="123"/>
      <c r="GFZ47" s="123"/>
      <c r="GGA47" s="123"/>
      <c r="GGB47" s="123"/>
      <c r="GGC47" s="123"/>
      <c r="GGD47" s="123"/>
      <c r="GGE47" s="123"/>
      <c r="GGF47" s="123"/>
      <c r="GGG47" s="123"/>
      <c r="GGH47" s="123"/>
      <c r="GGI47" s="123"/>
      <c r="GGJ47" s="123"/>
      <c r="GGK47" s="123"/>
      <c r="GGL47" s="123"/>
      <c r="GGM47" s="123"/>
      <c r="GGN47" s="123"/>
      <c r="GGO47" s="123"/>
      <c r="GGP47" s="123"/>
      <c r="GGQ47" s="123"/>
      <c r="GGR47" s="123"/>
      <c r="GGS47" s="123"/>
      <c r="GGT47" s="123"/>
      <c r="GGU47" s="123"/>
      <c r="GGV47" s="123"/>
      <c r="GGW47" s="123"/>
      <c r="GGX47" s="123"/>
      <c r="GGY47" s="123"/>
      <c r="GGZ47" s="123"/>
      <c r="GHA47" s="123"/>
      <c r="GHB47" s="123"/>
      <c r="GHC47" s="123"/>
      <c r="GHD47" s="123"/>
      <c r="GHE47" s="123"/>
      <c r="GHF47" s="123"/>
      <c r="GHG47" s="123"/>
      <c r="GHH47" s="123"/>
      <c r="GHI47" s="123"/>
      <c r="GHJ47" s="123"/>
      <c r="GHK47" s="123"/>
      <c r="GHL47" s="123"/>
      <c r="GHM47" s="123"/>
      <c r="GHN47" s="123"/>
      <c r="GHO47" s="123"/>
      <c r="GHP47" s="123"/>
      <c r="GHQ47" s="123"/>
      <c r="GHR47" s="123"/>
      <c r="GHS47" s="123"/>
      <c r="GHT47" s="123"/>
      <c r="GHU47" s="123"/>
      <c r="GHV47" s="123"/>
      <c r="GHW47" s="123"/>
      <c r="GHX47" s="123"/>
      <c r="GHY47" s="123"/>
      <c r="GHZ47" s="123"/>
      <c r="GIA47" s="123"/>
      <c r="GIB47" s="123"/>
      <c r="GIC47" s="123"/>
      <c r="GID47" s="123"/>
      <c r="GIE47" s="123"/>
      <c r="GIF47" s="123"/>
      <c r="GIG47" s="123"/>
      <c r="GIH47" s="123"/>
      <c r="GII47" s="123"/>
      <c r="GIJ47" s="123"/>
      <c r="GIK47" s="123"/>
      <c r="GIL47" s="123"/>
      <c r="GIM47" s="123"/>
      <c r="GIN47" s="123"/>
      <c r="GIO47" s="123"/>
      <c r="GIP47" s="123"/>
      <c r="GIQ47" s="123"/>
      <c r="GIR47" s="123"/>
      <c r="GIS47" s="123"/>
      <c r="GIT47" s="123"/>
      <c r="GIU47" s="123"/>
      <c r="GIV47" s="123"/>
      <c r="GIW47" s="123"/>
      <c r="GIX47" s="123"/>
      <c r="GIY47" s="123"/>
      <c r="GIZ47" s="123"/>
      <c r="GJA47" s="123"/>
      <c r="GJB47" s="123"/>
      <c r="GJC47" s="123"/>
      <c r="GJD47" s="123"/>
      <c r="GJE47" s="123"/>
      <c r="GJF47" s="123"/>
      <c r="GJG47" s="123"/>
      <c r="GJH47" s="123"/>
      <c r="GJI47" s="123"/>
      <c r="GJJ47" s="123"/>
      <c r="GJK47" s="123"/>
      <c r="GJL47" s="123"/>
      <c r="GJM47" s="123"/>
      <c r="GJN47" s="123"/>
      <c r="GJO47" s="123"/>
      <c r="GJP47" s="123"/>
      <c r="GJQ47" s="123"/>
      <c r="GJR47" s="123"/>
      <c r="GJS47" s="123"/>
      <c r="GJT47" s="123"/>
      <c r="GJU47" s="123"/>
      <c r="GJV47" s="123"/>
      <c r="GJW47" s="123"/>
      <c r="GJX47" s="123"/>
      <c r="GJY47" s="123"/>
      <c r="GJZ47" s="123"/>
      <c r="GKA47" s="123"/>
      <c r="GKB47" s="123"/>
      <c r="GKC47" s="123"/>
      <c r="GKD47" s="123"/>
      <c r="GKE47" s="123"/>
      <c r="GKF47" s="123"/>
      <c r="GKG47" s="123"/>
      <c r="GKH47" s="123"/>
      <c r="GKI47" s="123"/>
      <c r="GKJ47" s="123"/>
      <c r="GKK47" s="123"/>
      <c r="GKL47" s="123"/>
      <c r="GKM47" s="123"/>
      <c r="GKN47" s="123"/>
      <c r="GKO47" s="123"/>
      <c r="GKP47" s="123"/>
      <c r="GKQ47" s="123"/>
      <c r="GKR47" s="123"/>
      <c r="GKS47" s="123"/>
      <c r="GKT47" s="123"/>
      <c r="GKU47" s="123"/>
      <c r="GKV47" s="123"/>
      <c r="GKW47" s="123"/>
      <c r="GKX47" s="123"/>
      <c r="GKY47" s="123"/>
      <c r="GKZ47" s="123"/>
      <c r="GLA47" s="123"/>
      <c r="GLB47" s="123"/>
      <c r="GLC47" s="123"/>
      <c r="GLD47" s="123"/>
      <c r="GLE47" s="123"/>
      <c r="GLF47" s="123"/>
      <c r="GLG47" s="123"/>
      <c r="GLH47" s="123"/>
      <c r="GLI47" s="123"/>
      <c r="GLJ47" s="123"/>
      <c r="GLK47" s="123"/>
      <c r="GLL47" s="123"/>
      <c r="GLM47" s="123"/>
      <c r="GLN47" s="123"/>
      <c r="GLO47" s="123"/>
      <c r="GLP47" s="123"/>
      <c r="GLQ47" s="123"/>
      <c r="GLR47" s="123"/>
      <c r="GLS47" s="123"/>
      <c r="GLT47" s="123"/>
      <c r="GLU47" s="123"/>
      <c r="GLV47" s="123"/>
      <c r="GLW47" s="123"/>
      <c r="GLX47" s="123"/>
      <c r="GLY47" s="123"/>
      <c r="GLZ47" s="123"/>
      <c r="GMA47" s="123"/>
      <c r="GMB47" s="123"/>
      <c r="GMC47" s="123"/>
      <c r="GMD47" s="123"/>
      <c r="GME47" s="123"/>
      <c r="GMF47" s="123"/>
      <c r="GMG47" s="123"/>
      <c r="GMH47" s="123"/>
      <c r="GMI47" s="123"/>
      <c r="GMJ47" s="123"/>
      <c r="GMK47" s="123"/>
      <c r="GML47" s="123"/>
      <c r="GMM47" s="123"/>
      <c r="GMN47" s="123"/>
      <c r="GMO47" s="123"/>
      <c r="GMP47" s="123"/>
      <c r="GMQ47" s="123"/>
      <c r="GMR47" s="123"/>
      <c r="GMS47" s="123"/>
      <c r="GMT47" s="123"/>
      <c r="GMU47" s="123"/>
      <c r="GMV47" s="123"/>
      <c r="GMW47" s="123"/>
      <c r="GMX47" s="123"/>
      <c r="GMY47" s="123"/>
      <c r="GMZ47" s="123"/>
      <c r="GNA47" s="123"/>
      <c r="GNB47" s="123"/>
      <c r="GNC47" s="123"/>
      <c r="GND47" s="123"/>
      <c r="GNE47" s="123"/>
      <c r="GNF47" s="123"/>
      <c r="GNG47" s="123"/>
      <c r="GNH47" s="123"/>
      <c r="GNI47" s="123"/>
      <c r="GNJ47" s="123"/>
      <c r="GNK47" s="123"/>
      <c r="GNL47" s="123"/>
      <c r="GNM47" s="123"/>
      <c r="GNN47" s="123"/>
      <c r="GNO47" s="123"/>
      <c r="GNP47" s="123"/>
      <c r="GNQ47" s="123"/>
      <c r="GNR47" s="123"/>
      <c r="GNS47" s="123"/>
      <c r="GNT47" s="123"/>
      <c r="GNU47" s="123"/>
      <c r="GNV47" s="123"/>
      <c r="GNW47" s="123"/>
      <c r="GNX47" s="123"/>
      <c r="GNY47" s="123"/>
      <c r="GNZ47" s="123"/>
      <c r="GOA47" s="123"/>
      <c r="GOB47" s="123"/>
      <c r="GOC47" s="123"/>
      <c r="GOD47" s="123"/>
      <c r="GOE47" s="123"/>
      <c r="GOF47" s="123"/>
      <c r="GOG47" s="123"/>
      <c r="GOH47" s="123"/>
      <c r="GOI47" s="123"/>
      <c r="GOJ47" s="123"/>
      <c r="GOK47" s="123"/>
      <c r="GOL47" s="123"/>
      <c r="GOM47" s="123"/>
      <c r="GON47" s="123"/>
      <c r="GOO47" s="123"/>
      <c r="GOP47" s="123"/>
      <c r="GOQ47" s="123"/>
      <c r="GOR47" s="123"/>
      <c r="GOS47" s="123"/>
      <c r="GOT47" s="123"/>
      <c r="GOU47" s="123"/>
      <c r="GOV47" s="123"/>
      <c r="GOW47" s="123"/>
      <c r="GOX47" s="123"/>
      <c r="GOY47" s="123"/>
      <c r="GOZ47" s="123"/>
      <c r="GPA47" s="123"/>
      <c r="GPB47" s="123"/>
      <c r="GPC47" s="123"/>
      <c r="GPD47" s="123"/>
      <c r="GPE47" s="123"/>
      <c r="GPF47" s="123"/>
      <c r="GPG47" s="123"/>
      <c r="GPH47" s="123"/>
      <c r="GPI47" s="123"/>
      <c r="GPJ47" s="123"/>
      <c r="GPK47" s="123"/>
      <c r="GPL47" s="123"/>
      <c r="GPM47" s="123"/>
      <c r="GPN47" s="123"/>
      <c r="GPO47" s="123"/>
      <c r="GPP47" s="123"/>
      <c r="GPQ47" s="123"/>
      <c r="GPR47" s="123"/>
      <c r="GPS47" s="123"/>
      <c r="GPT47" s="123"/>
      <c r="GPU47" s="123"/>
      <c r="GPV47" s="123"/>
      <c r="GPW47" s="123"/>
      <c r="GPX47" s="123"/>
      <c r="GPY47" s="123"/>
      <c r="GPZ47" s="123"/>
      <c r="GQA47" s="123"/>
      <c r="GQB47" s="123"/>
      <c r="GQC47" s="123"/>
      <c r="GQD47" s="123"/>
      <c r="GQE47" s="123"/>
      <c r="GQF47" s="123"/>
      <c r="GQG47" s="123"/>
      <c r="GQH47" s="123"/>
      <c r="GQI47" s="123"/>
      <c r="GQJ47" s="123"/>
      <c r="GQK47" s="123"/>
      <c r="GQL47" s="123"/>
      <c r="GQM47" s="123"/>
      <c r="GQN47" s="123"/>
      <c r="GQO47" s="123"/>
      <c r="GQP47" s="123"/>
      <c r="GQQ47" s="123"/>
      <c r="GQR47" s="123"/>
      <c r="GQS47" s="123"/>
      <c r="GQT47" s="123"/>
      <c r="GQU47" s="123"/>
      <c r="GQV47" s="123"/>
      <c r="GQW47" s="123"/>
      <c r="GQX47" s="123"/>
      <c r="GQY47" s="123"/>
      <c r="GQZ47" s="123"/>
      <c r="GRA47" s="123"/>
      <c r="GRB47" s="123"/>
      <c r="GRC47" s="123"/>
      <c r="GRD47" s="123"/>
      <c r="GRE47" s="123"/>
      <c r="GRF47" s="123"/>
      <c r="GRG47" s="123"/>
      <c r="GRH47" s="123"/>
      <c r="GRI47" s="123"/>
      <c r="GRJ47" s="123"/>
      <c r="GRK47" s="123"/>
      <c r="GRL47" s="123"/>
      <c r="GRM47" s="123"/>
      <c r="GRN47" s="123"/>
      <c r="GRO47" s="123"/>
      <c r="GRP47" s="123"/>
      <c r="GRQ47" s="123"/>
      <c r="GRR47" s="123"/>
      <c r="GRS47" s="123"/>
      <c r="GRT47" s="123"/>
      <c r="GRU47" s="123"/>
      <c r="GRV47" s="123"/>
      <c r="GRW47" s="123"/>
      <c r="GRX47" s="123"/>
      <c r="GRY47" s="123"/>
      <c r="GRZ47" s="123"/>
      <c r="GSA47" s="123"/>
      <c r="GSB47" s="123"/>
      <c r="GSC47" s="123"/>
      <c r="GSD47" s="123"/>
      <c r="GSE47" s="123"/>
      <c r="GSF47" s="123"/>
      <c r="GSG47" s="123"/>
      <c r="GSH47" s="123"/>
      <c r="GSI47" s="123"/>
      <c r="GSJ47" s="123"/>
      <c r="GSK47" s="123"/>
      <c r="GSL47" s="123"/>
      <c r="GSM47" s="123"/>
      <c r="GSN47" s="123"/>
      <c r="GSO47" s="123"/>
      <c r="GSP47" s="123"/>
      <c r="GSQ47" s="123"/>
      <c r="GSR47" s="123"/>
      <c r="GSS47" s="123"/>
      <c r="GST47" s="123"/>
      <c r="GSU47" s="123"/>
      <c r="GSV47" s="123"/>
      <c r="GSW47" s="123"/>
      <c r="GSX47" s="123"/>
      <c r="GSY47" s="123"/>
      <c r="GSZ47" s="123"/>
      <c r="GTA47" s="123"/>
      <c r="GTB47" s="123"/>
      <c r="GTC47" s="123"/>
      <c r="GTD47" s="123"/>
      <c r="GTE47" s="123"/>
      <c r="GTF47" s="123"/>
      <c r="GTG47" s="123"/>
      <c r="GTH47" s="123"/>
      <c r="GTI47" s="123"/>
      <c r="GTJ47" s="123"/>
      <c r="GTK47" s="123"/>
      <c r="GTL47" s="123"/>
      <c r="GTM47" s="123"/>
      <c r="GTN47" s="123"/>
      <c r="GTO47" s="123"/>
      <c r="GTP47" s="123"/>
      <c r="GTQ47" s="123"/>
      <c r="GTR47" s="123"/>
      <c r="GTS47" s="123"/>
      <c r="GTT47" s="123"/>
      <c r="GTU47" s="123"/>
      <c r="GTV47" s="123"/>
      <c r="GTW47" s="123"/>
      <c r="GTX47" s="123"/>
      <c r="GTY47" s="123"/>
      <c r="GTZ47" s="123"/>
      <c r="GUA47" s="123"/>
      <c r="GUB47" s="123"/>
      <c r="GUC47" s="123"/>
      <c r="GUD47" s="123"/>
      <c r="GUE47" s="123"/>
      <c r="GUF47" s="123"/>
      <c r="GUG47" s="123"/>
      <c r="GUH47" s="123"/>
      <c r="GUI47" s="123"/>
      <c r="GUJ47" s="123"/>
      <c r="GUK47" s="123"/>
      <c r="GUL47" s="123"/>
      <c r="GUM47" s="123"/>
      <c r="GUN47" s="123"/>
      <c r="GUO47" s="123"/>
      <c r="GUP47" s="123"/>
      <c r="GUQ47" s="123"/>
      <c r="GUR47" s="123"/>
      <c r="GUS47" s="123"/>
      <c r="GUT47" s="123"/>
      <c r="GUU47" s="123"/>
      <c r="GUV47" s="123"/>
      <c r="GUW47" s="123"/>
      <c r="GUX47" s="123"/>
      <c r="GUY47" s="123"/>
      <c r="GUZ47" s="123"/>
      <c r="GVA47" s="123"/>
      <c r="GVB47" s="123"/>
      <c r="GVC47" s="123"/>
      <c r="GVD47" s="123"/>
      <c r="GVE47" s="123"/>
      <c r="GVF47" s="123"/>
      <c r="GVG47" s="123"/>
      <c r="GVH47" s="123"/>
      <c r="GVI47" s="123"/>
      <c r="GVJ47" s="123"/>
      <c r="GVK47" s="123"/>
      <c r="GVL47" s="123"/>
      <c r="GVM47" s="123"/>
      <c r="GVN47" s="123"/>
      <c r="GVO47" s="123"/>
      <c r="GVP47" s="123"/>
      <c r="GVQ47" s="123"/>
      <c r="GVR47" s="123"/>
      <c r="GVS47" s="123"/>
      <c r="GVT47" s="123"/>
      <c r="GVU47" s="123"/>
      <c r="GVV47" s="123"/>
      <c r="GVW47" s="123"/>
      <c r="GVX47" s="123"/>
      <c r="GVY47" s="123"/>
      <c r="GVZ47" s="123"/>
      <c r="GWA47" s="123"/>
      <c r="GWB47" s="123"/>
      <c r="GWC47" s="123"/>
      <c r="GWD47" s="123"/>
      <c r="GWE47" s="123"/>
      <c r="GWF47" s="123"/>
      <c r="GWG47" s="123"/>
      <c r="GWH47" s="123"/>
      <c r="GWI47" s="123"/>
      <c r="GWJ47" s="123"/>
      <c r="GWK47" s="123"/>
      <c r="GWL47" s="123"/>
      <c r="GWM47" s="123"/>
      <c r="GWN47" s="123"/>
      <c r="GWO47" s="123"/>
      <c r="GWP47" s="123"/>
      <c r="GWQ47" s="123"/>
      <c r="GWR47" s="123"/>
      <c r="GWS47" s="123"/>
      <c r="GWT47" s="123"/>
      <c r="GWU47" s="123"/>
      <c r="GWV47" s="123"/>
      <c r="GWW47" s="123"/>
      <c r="GWX47" s="123"/>
      <c r="GWY47" s="123"/>
      <c r="GWZ47" s="123"/>
      <c r="GXA47" s="123"/>
      <c r="GXB47" s="123"/>
      <c r="GXC47" s="123"/>
      <c r="GXD47" s="123"/>
      <c r="GXE47" s="123"/>
      <c r="GXF47" s="123"/>
      <c r="GXG47" s="123"/>
      <c r="GXH47" s="123"/>
      <c r="GXI47" s="123"/>
      <c r="GXJ47" s="123"/>
      <c r="GXK47" s="123"/>
      <c r="GXL47" s="123"/>
      <c r="GXM47" s="123"/>
      <c r="GXN47" s="123"/>
      <c r="GXO47" s="123"/>
      <c r="GXP47" s="123"/>
      <c r="GXQ47" s="123"/>
      <c r="GXR47" s="123"/>
      <c r="GXS47" s="123"/>
      <c r="GXT47" s="123"/>
      <c r="GXU47" s="123"/>
      <c r="GXV47" s="123"/>
      <c r="GXW47" s="123"/>
      <c r="GXX47" s="123"/>
      <c r="GXY47" s="123"/>
      <c r="GXZ47" s="123"/>
      <c r="GYA47" s="123"/>
      <c r="GYB47" s="123"/>
      <c r="GYC47" s="123"/>
      <c r="GYD47" s="123"/>
      <c r="GYE47" s="123"/>
      <c r="GYF47" s="123"/>
      <c r="GYG47" s="123"/>
      <c r="GYH47" s="123"/>
      <c r="GYI47" s="123"/>
      <c r="GYJ47" s="123"/>
      <c r="GYK47" s="123"/>
      <c r="GYL47" s="123"/>
      <c r="GYM47" s="123"/>
      <c r="GYN47" s="123"/>
      <c r="GYO47" s="123"/>
      <c r="GYP47" s="123"/>
      <c r="GYQ47" s="123"/>
      <c r="GYR47" s="123"/>
      <c r="GYS47" s="123"/>
      <c r="GYT47" s="123"/>
      <c r="GYU47" s="123"/>
      <c r="GYV47" s="123"/>
      <c r="GYW47" s="123"/>
      <c r="GYX47" s="123"/>
      <c r="GYY47" s="123"/>
      <c r="GYZ47" s="123"/>
      <c r="GZA47" s="123"/>
      <c r="GZB47" s="123"/>
      <c r="GZC47" s="123"/>
      <c r="GZD47" s="123"/>
      <c r="GZE47" s="123"/>
      <c r="GZF47" s="123"/>
      <c r="GZG47" s="123"/>
      <c r="GZH47" s="123"/>
      <c r="GZI47" s="123"/>
      <c r="GZJ47" s="123"/>
      <c r="GZK47" s="123"/>
      <c r="GZL47" s="123"/>
      <c r="GZM47" s="123"/>
      <c r="GZN47" s="123"/>
      <c r="GZO47" s="123"/>
      <c r="GZP47" s="123"/>
      <c r="GZQ47" s="123"/>
      <c r="GZR47" s="123"/>
      <c r="GZS47" s="123"/>
      <c r="GZT47" s="123"/>
      <c r="GZU47" s="123"/>
      <c r="GZV47" s="123"/>
      <c r="GZW47" s="123"/>
      <c r="GZX47" s="123"/>
      <c r="GZY47" s="123"/>
      <c r="GZZ47" s="123"/>
      <c r="HAA47" s="123"/>
      <c r="HAB47" s="123"/>
      <c r="HAC47" s="123"/>
      <c r="HAD47" s="123"/>
      <c r="HAE47" s="123"/>
      <c r="HAF47" s="123"/>
      <c r="HAG47" s="123"/>
      <c r="HAH47" s="123"/>
      <c r="HAI47" s="123"/>
      <c r="HAJ47" s="123"/>
      <c r="HAK47" s="123"/>
      <c r="HAL47" s="123"/>
      <c r="HAM47" s="123"/>
      <c r="HAN47" s="123"/>
      <c r="HAO47" s="123"/>
      <c r="HAP47" s="123"/>
      <c r="HAQ47" s="123"/>
      <c r="HAR47" s="123"/>
      <c r="HAS47" s="123"/>
      <c r="HAT47" s="123"/>
      <c r="HAU47" s="123"/>
      <c r="HAV47" s="123"/>
      <c r="HAW47" s="123"/>
      <c r="HAX47" s="123"/>
      <c r="HAY47" s="123"/>
      <c r="HAZ47" s="123"/>
      <c r="HBA47" s="123"/>
      <c r="HBB47" s="123"/>
      <c r="HBC47" s="123"/>
      <c r="HBD47" s="123"/>
      <c r="HBE47" s="123"/>
      <c r="HBF47" s="123"/>
      <c r="HBG47" s="123"/>
      <c r="HBH47" s="123"/>
      <c r="HBI47" s="123"/>
      <c r="HBJ47" s="123"/>
      <c r="HBK47" s="123"/>
      <c r="HBL47" s="123"/>
      <c r="HBM47" s="123"/>
      <c r="HBN47" s="123"/>
      <c r="HBO47" s="123"/>
      <c r="HBP47" s="123"/>
      <c r="HBQ47" s="123"/>
      <c r="HBR47" s="123"/>
      <c r="HBS47" s="123"/>
      <c r="HBT47" s="123"/>
      <c r="HBU47" s="123"/>
      <c r="HBV47" s="123"/>
      <c r="HBW47" s="123"/>
      <c r="HBX47" s="123"/>
      <c r="HBY47" s="123"/>
      <c r="HBZ47" s="123"/>
      <c r="HCA47" s="123"/>
      <c r="HCB47" s="123"/>
      <c r="HCC47" s="123"/>
      <c r="HCD47" s="123"/>
      <c r="HCE47" s="123"/>
      <c r="HCF47" s="123"/>
      <c r="HCG47" s="123"/>
      <c r="HCH47" s="123"/>
      <c r="HCI47" s="123"/>
      <c r="HCJ47" s="123"/>
      <c r="HCK47" s="123"/>
      <c r="HCL47" s="123"/>
      <c r="HCM47" s="123"/>
      <c r="HCN47" s="123"/>
      <c r="HCO47" s="123"/>
      <c r="HCP47" s="123"/>
      <c r="HCQ47" s="123"/>
      <c r="HCR47" s="123"/>
      <c r="HCS47" s="123"/>
      <c r="HCT47" s="123"/>
      <c r="HCU47" s="123"/>
      <c r="HCV47" s="123"/>
      <c r="HCW47" s="123"/>
      <c r="HCX47" s="123"/>
      <c r="HCY47" s="123"/>
      <c r="HCZ47" s="123"/>
      <c r="HDA47" s="123"/>
      <c r="HDB47" s="123"/>
      <c r="HDC47" s="123"/>
      <c r="HDD47" s="123"/>
      <c r="HDE47" s="123"/>
      <c r="HDF47" s="123"/>
      <c r="HDG47" s="123"/>
      <c r="HDH47" s="123"/>
      <c r="HDI47" s="123"/>
      <c r="HDJ47" s="123"/>
      <c r="HDK47" s="123"/>
      <c r="HDL47" s="123"/>
      <c r="HDM47" s="123"/>
      <c r="HDN47" s="123"/>
      <c r="HDO47" s="123"/>
      <c r="HDP47" s="123"/>
      <c r="HDQ47" s="123"/>
      <c r="HDR47" s="123"/>
      <c r="HDS47" s="123"/>
      <c r="HDT47" s="123"/>
      <c r="HDU47" s="123"/>
      <c r="HDV47" s="123"/>
      <c r="HDW47" s="123"/>
      <c r="HDX47" s="123"/>
      <c r="HDY47" s="123"/>
      <c r="HDZ47" s="123"/>
      <c r="HEA47" s="123"/>
      <c r="HEB47" s="123"/>
      <c r="HEC47" s="123"/>
      <c r="HED47" s="123"/>
      <c r="HEE47" s="123"/>
      <c r="HEF47" s="123"/>
      <c r="HEG47" s="123"/>
      <c r="HEH47" s="123"/>
      <c r="HEI47" s="123"/>
      <c r="HEJ47" s="123"/>
      <c r="HEK47" s="123"/>
      <c r="HEL47" s="123"/>
      <c r="HEM47" s="123"/>
      <c r="HEN47" s="123"/>
      <c r="HEO47" s="123"/>
      <c r="HEP47" s="123"/>
      <c r="HEQ47" s="123"/>
      <c r="HER47" s="123"/>
      <c r="HES47" s="123"/>
      <c r="HET47" s="123"/>
      <c r="HEU47" s="123"/>
      <c r="HEV47" s="123"/>
      <c r="HEW47" s="123"/>
      <c r="HEX47" s="123"/>
      <c r="HEY47" s="123"/>
      <c r="HEZ47" s="123"/>
      <c r="HFA47" s="123"/>
      <c r="HFB47" s="123"/>
      <c r="HFC47" s="123"/>
      <c r="HFD47" s="123"/>
      <c r="HFE47" s="123"/>
      <c r="HFF47" s="123"/>
      <c r="HFG47" s="123"/>
      <c r="HFH47" s="123"/>
      <c r="HFI47" s="123"/>
      <c r="HFJ47" s="123"/>
      <c r="HFK47" s="123"/>
      <c r="HFL47" s="123"/>
      <c r="HFM47" s="123"/>
      <c r="HFN47" s="123"/>
      <c r="HFO47" s="123"/>
      <c r="HFP47" s="123"/>
      <c r="HFQ47" s="123"/>
      <c r="HFR47" s="123"/>
      <c r="HFS47" s="123"/>
      <c r="HFT47" s="123"/>
      <c r="HFU47" s="123"/>
      <c r="HFV47" s="123"/>
      <c r="HFW47" s="123"/>
      <c r="HFX47" s="123"/>
      <c r="HFY47" s="123"/>
      <c r="HFZ47" s="123"/>
      <c r="HGA47" s="123"/>
      <c r="HGB47" s="123"/>
      <c r="HGC47" s="123"/>
      <c r="HGD47" s="123"/>
      <c r="HGE47" s="123"/>
      <c r="HGF47" s="123"/>
      <c r="HGG47" s="123"/>
      <c r="HGH47" s="123"/>
      <c r="HGI47" s="123"/>
      <c r="HGJ47" s="123"/>
      <c r="HGK47" s="123"/>
      <c r="HGL47" s="123"/>
      <c r="HGM47" s="123"/>
      <c r="HGN47" s="123"/>
      <c r="HGO47" s="123"/>
      <c r="HGP47" s="123"/>
      <c r="HGQ47" s="123"/>
      <c r="HGR47" s="123"/>
      <c r="HGS47" s="123"/>
      <c r="HGT47" s="123"/>
      <c r="HGU47" s="123"/>
      <c r="HGV47" s="123"/>
      <c r="HGW47" s="123"/>
      <c r="HGX47" s="123"/>
      <c r="HGY47" s="123"/>
      <c r="HGZ47" s="123"/>
      <c r="HHA47" s="123"/>
      <c r="HHB47" s="123"/>
      <c r="HHC47" s="123"/>
      <c r="HHD47" s="123"/>
      <c r="HHE47" s="123"/>
      <c r="HHF47" s="123"/>
      <c r="HHG47" s="123"/>
      <c r="HHH47" s="123"/>
      <c r="HHI47" s="123"/>
      <c r="HHJ47" s="123"/>
      <c r="HHK47" s="123"/>
      <c r="HHL47" s="123"/>
      <c r="HHM47" s="123"/>
      <c r="HHN47" s="123"/>
      <c r="HHO47" s="123"/>
      <c r="HHP47" s="123"/>
      <c r="HHQ47" s="123"/>
      <c r="HHR47" s="123"/>
      <c r="HHS47" s="123"/>
      <c r="HHT47" s="123"/>
      <c r="HHU47" s="123"/>
      <c r="HHV47" s="123"/>
      <c r="HHW47" s="123"/>
      <c r="HHX47" s="123"/>
      <c r="HHY47" s="123"/>
      <c r="HHZ47" s="123"/>
      <c r="HIA47" s="123"/>
      <c r="HIB47" s="123"/>
      <c r="HIC47" s="123"/>
      <c r="HID47" s="123"/>
      <c r="HIE47" s="123"/>
      <c r="HIF47" s="123"/>
      <c r="HIG47" s="123"/>
      <c r="HIH47" s="123"/>
      <c r="HII47" s="123"/>
      <c r="HIJ47" s="123"/>
      <c r="HIK47" s="123"/>
      <c r="HIL47" s="123"/>
      <c r="HIM47" s="123"/>
      <c r="HIN47" s="123"/>
      <c r="HIO47" s="123"/>
      <c r="HIP47" s="123"/>
      <c r="HIQ47" s="123"/>
      <c r="HIR47" s="123"/>
      <c r="HIS47" s="123"/>
      <c r="HIT47" s="123"/>
      <c r="HIU47" s="123"/>
      <c r="HIV47" s="123"/>
      <c r="HIW47" s="123"/>
      <c r="HIX47" s="123"/>
      <c r="HIY47" s="123"/>
      <c r="HIZ47" s="123"/>
      <c r="HJA47" s="123"/>
      <c r="HJB47" s="123"/>
      <c r="HJC47" s="123"/>
      <c r="HJD47" s="123"/>
      <c r="HJE47" s="123"/>
      <c r="HJF47" s="123"/>
      <c r="HJG47" s="123"/>
      <c r="HJH47" s="123"/>
      <c r="HJI47" s="123"/>
      <c r="HJJ47" s="123"/>
      <c r="HJK47" s="123"/>
      <c r="HJL47" s="123"/>
      <c r="HJM47" s="123"/>
      <c r="HJN47" s="123"/>
      <c r="HJO47" s="123"/>
      <c r="HJP47" s="123"/>
      <c r="HJQ47" s="123"/>
      <c r="HJR47" s="123"/>
      <c r="HJS47" s="123"/>
      <c r="HJT47" s="123"/>
      <c r="HJU47" s="123"/>
      <c r="HJV47" s="123"/>
      <c r="HJW47" s="123"/>
      <c r="HJX47" s="123"/>
      <c r="HJY47" s="123"/>
      <c r="HJZ47" s="123"/>
      <c r="HKA47" s="123"/>
      <c r="HKB47" s="123"/>
      <c r="HKC47" s="123"/>
      <c r="HKD47" s="123"/>
      <c r="HKE47" s="123"/>
      <c r="HKF47" s="123"/>
      <c r="HKG47" s="123"/>
      <c r="HKH47" s="123"/>
      <c r="HKI47" s="123"/>
      <c r="HKJ47" s="123"/>
      <c r="HKK47" s="123"/>
      <c r="HKL47" s="123"/>
      <c r="HKM47" s="123"/>
      <c r="HKN47" s="123"/>
      <c r="HKO47" s="123"/>
      <c r="HKP47" s="123"/>
      <c r="HKQ47" s="123"/>
      <c r="HKR47" s="123"/>
      <c r="HKS47" s="123"/>
      <c r="HKT47" s="123"/>
      <c r="HKU47" s="123"/>
      <c r="HKV47" s="123"/>
      <c r="HKW47" s="123"/>
      <c r="HKX47" s="123"/>
      <c r="HKY47" s="123"/>
      <c r="HKZ47" s="123"/>
      <c r="HLA47" s="123"/>
      <c r="HLB47" s="123"/>
      <c r="HLC47" s="123"/>
      <c r="HLD47" s="123"/>
      <c r="HLE47" s="123"/>
      <c r="HLF47" s="123"/>
      <c r="HLG47" s="123"/>
      <c r="HLH47" s="123"/>
      <c r="HLI47" s="123"/>
      <c r="HLJ47" s="123"/>
      <c r="HLK47" s="123"/>
      <c r="HLL47" s="123"/>
      <c r="HLM47" s="123"/>
      <c r="HLN47" s="123"/>
      <c r="HLO47" s="123"/>
      <c r="HLP47" s="123"/>
      <c r="HLQ47" s="123"/>
      <c r="HLR47" s="123"/>
      <c r="HLS47" s="123"/>
      <c r="HLT47" s="123"/>
      <c r="HLU47" s="123"/>
      <c r="HLV47" s="123"/>
      <c r="HLW47" s="123"/>
      <c r="HLX47" s="123"/>
      <c r="HLY47" s="123"/>
      <c r="HLZ47" s="123"/>
      <c r="HMA47" s="123"/>
      <c r="HMB47" s="123"/>
      <c r="HMC47" s="123"/>
      <c r="HMD47" s="123"/>
      <c r="HME47" s="123"/>
      <c r="HMF47" s="123"/>
      <c r="HMG47" s="123"/>
      <c r="HMH47" s="123"/>
      <c r="HMI47" s="123"/>
      <c r="HMJ47" s="123"/>
      <c r="HMK47" s="123"/>
      <c r="HML47" s="123"/>
      <c r="HMM47" s="123"/>
      <c r="HMN47" s="123"/>
      <c r="HMO47" s="123"/>
      <c r="HMP47" s="123"/>
      <c r="HMQ47" s="123"/>
      <c r="HMR47" s="123"/>
      <c r="HMS47" s="123"/>
      <c r="HMT47" s="123"/>
      <c r="HMU47" s="123"/>
      <c r="HMV47" s="123"/>
      <c r="HMW47" s="123"/>
      <c r="HMX47" s="123"/>
      <c r="HMY47" s="123"/>
      <c r="HMZ47" s="123"/>
      <c r="HNA47" s="123"/>
      <c r="HNB47" s="123"/>
      <c r="HNC47" s="123"/>
      <c r="HND47" s="123"/>
      <c r="HNE47" s="123"/>
      <c r="HNF47" s="123"/>
      <c r="HNG47" s="123"/>
      <c r="HNH47" s="123"/>
      <c r="HNI47" s="123"/>
      <c r="HNJ47" s="123"/>
      <c r="HNK47" s="123"/>
      <c r="HNL47" s="123"/>
      <c r="HNM47" s="123"/>
      <c r="HNN47" s="123"/>
      <c r="HNO47" s="123"/>
      <c r="HNP47" s="123"/>
      <c r="HNQ47" s="123"/>
      <c r="HNR47" s="123"/>
      <c r="HNS47" s="123"/>
      <c r="HNT47" s="123"/>
      <c r="HNU47" s="123"/>
      <c r="HNV47" s="123"/>
      <c r="HNW47" s="123"/>
      <c r="HNX47" s="123"/>
      <c r="HNY47" s="123"/>
      <c r="HNZ47" s="123"/>
      <c r="HOA47" s="123"/>
      <c r="HOB47" s="123"/>
      <c r="HOC47" s="123"/>
      <c r="HOD47" s="123"/>
      <c r="HOE47" s="123"/>
      <c r="HOF47" s="123"/>
      <c r="HOG47" s="123"/>
      <c r="HOH47" s="123"/>
      <c r="HOI47" s="123"/>
      <c r="HOJ47" s="123"/>
      <c r="HOK47" s="123"/>
      <c r="HOL47" s="123"/>
      <c r="HOM47" s="123"/>
      <c r="HON47" s="123"/>
      <c r="HOO47" s="123"/>
      <c r="HOP47" s="123"/>
      <c r="HOQ47" s="123"/>
      <c r="HOR47" s="123"/>
      <c r="HOS47" s="123"/>
      <c r="HOT47" s="123"/>
      <c r="HOU47" s="123"/>
      <c r="HOV47" s="123"/>
      <c r="HOW47" s="123"/>
      <c r="HOX47" s="123"/>
      <c r="HOY47" s="123"/>
      <c r="HOZ47" s="123"/>
      <c r="HPA47" s="123"/>
      <c r="HPB47" s="123"/>
      <c r="HPC47" s="123"/>
      <c r="HPD47" s="123"/>
      <c r="HPE47" s="123"/>
      <c r="HPF47" s="123"/>
      <c r="HPG47" s="123"/>
      <c r="HPH47" s="123"/>
      <c r="HPI47" s="123"/>
      <c r="HPJ47" s="123"/>
      <c r="HPK47" s="123"/>
      <c r="HPL47" s="123"/>
      <c r="HPM47" s="123"/>
      <c r="HPN47" s="123"/>
      <c r="HPO47" s="123"/>
      <c r="HPP47" s="123"/>
      <c r="HPQ47" s="123"/>
      <c r="HPR47" s="123"/>
      <c r="HPS47" s="123"/>
      <c r="HPT47" s="123"/>
      <c r="HPU47" s="123"/>
      <c r="HPV47" s="123"/>
      <c r="HPW47" s="123"/>
      <c r="HPX47" s="123"/>
      <c r="HPY47" s="123"/>
      <c r="HPZ47" s="123"/>
      <c r="HQA47" s="123"/>
      <c r="HQB47" s="123"/>
      <c r="HQC47" s="123"/>
      <c r="HQD47" s="123"/>
      <c r="HQE47" s="123"/>
      <c r="HQF47" s="123"/>
      <c r="HQG47" s="123"/>
      <c r="HQH47" s="123"/>
      <c r="HQI47" s="123"/>
      <c r="HQJ47" s="123"/>
      <c r="HQK47" s="123"/>
      <c r="HQL47" s="123"/>
      <c r="HQM47" s="123"/>
      <c r="HQN47" s="123"/>
      <c r="HQO47" s="123"/>
      <c r="HQP47" s="123"/>
      <c r="HQQ47" s="123"/>
      <c r="HQR47" s="123"/>
      <c r="HQS47" s="123"/>
      <c r="HQT47" s="123"/>
      <c r="HQU47" s="123"/>
      <c r="HQV47" s="123"/>
      <c r="HQW47" s="123"/>
      <c r="HQX47" s="123"/>
      <c r="HQY47" s="123"/>
      <c r="HQZ47" s="123"/>
      <c r="HRA47" s="123"/>
      <c r="HRB47" s="123"/>
      <c r="HRC47" s="123"/>
      <c r="HRD47" s="123"/>
      <c r="HRE47" s="123"/>
      <c r="HRF47" s="123"/>
      <c r="HRG47" s="123"/>
      <c r="HRH47" s="123"/>
      <c r="HRI47" s="123"/>
      <c r="HRJ47" s="123"/>
      <c r="HRK47" s="123"/>
      <c r="HRL47" s="123"/>
      <c r="HRM47" s="123"/>
      <c r="HRN47" s="123"/>
      <c r="HRO47" s="123"/>
      <c r="HRP47" s="123"/>
      <c r="HRQ47" s="123"/>
      <c r="HRR47" s="123"/>
      <c r="HRS47" s="123"/>
      <c r="HRT47" s="123"/>
      <c r="HRU47" s="123"/>
      <c r="HRV47" s="123"/>
      <c r="HRW47" s="123"/>
      <c r="HRX47" s="123"/>
      <c r="HRY47" s="123"/>
      <c r="HRZ47" s="123"/>
      <c r="HSA47" s="123"/>
      <c r="HSB47" s="123"/>
      <c r="HSC47" s="123"/>
      <c r="HSD47" s="123"/>
      <c r="HSE47" s="123"/>
      <c r="HSF47" s="123"/>
      <c r="HSG47" s="123"/>
      <c r="HSH47" s="123"/>
      <c r="HSI47" s="123"/>
      <c r="HSJ47" s="123"/>
      <c r="HSK47" s="123"/>
      <c r="HSL47" s="123"/>
      <c r="HSM47" s="123"/>
      <c r="HSN47" s="123"/>
      <c r="HSO47" s="123"/>
      <c r="HSP47" s="123"/>
      <c r="HSQ47" s="123"/>
      <c r="HSR47" s="123"/>
      <c r="HSS47" s="123"/>
      <c r="HST47" s="123"/>
      <c r="HSU47" s="123"/>
      <c r="HSV47" s="123"/>
      <c r="HSW47" s="123"/>
      <c r="HSX47" s="123"/>
      <c r="HSY47" s="123"/>
      <c r="HSZ47" s="123"/>
      <c r="HTA47" s="123"/>
      <c r="HTB47" s="123"/>
      <c r="HTC47" s="123"/>
      <c r="HTD47" s="123"/>
      <c r="HTE47" s="123"/>
      <c r="HTF47" s="123"/>
      <c r="HTG47" s="123"/>
      <c r="HTH47" s="123"/>
      <c r="HTI47" s="123"/>
      <c r="HTJ47" s="123"/>
      <c r="HTK47" s="123"/>
      <c r="HTL47" s="123"/>
      <c r="HTM47" s="123"/>
      <c r="HTN47" s="123"/>
      <c r="HTO47" s="123"/>
      <c r="HTP47" s="123"/>
      <c r="HTQ47" s="123"/>
      <c r="HTR47" s="123"/>
      <c r="HTS47" s="123"/>
      <c r="HTT47" s="123"/>
      <c r="HTU47" s="123"/>
      <c r="HTV47" s="123"/>
      <c r="HTW47" s="123"/>
      <c r="HTX47" s="123"/>
      <c r="HTY47" s="123"/>
      <c r="HTZ47" s="123"/>
      <c r="HUA47" s="123"/>
      <c r="HUB47" s="123"/>
      <c r="HUC47" s="123"/>
      <c r="HUD47" s="123"/>
      <c r="HUE47" s="123"/>
      <c r="HUF47" s="123"/>
      <c r="HUG47" s="123"/>
      <c r="HUH47" s="123"/>
      <c r="HUI47" s="123"/>
      <c r="HUJ47" s="123"/>
      <c r="HUK47" s="123"/>
      <c r="HUL47" s="123"/>
      <c r="HUM47" s="123"/>
      <c r="HUN47" s="123"/>
      <c r="HUO47" s="123"/>
      <c r="HUP47" s="123"/>
      <c r="HUQ47" s="123"/>
      <c r="HUR47" s="123"/>
      <c r="HUS47" s="123"/>
      <c r="HUT47" s="123"/>
      <c r="HUU47" s="123"/>
      <c r="HUV47" s="123"/>
      <c r="HUW47" s="123"/>
      <c r="HUX47" s="123"/>
      <c r="HUY47" s="123"/>
      <c r="HUZ47" s="123"/>
      <c r="HVA47" s="123"/>
      <c r="HVB47" s="123"/>
      <c r="HVC47" s="123"/>
      <c r="HVD47" s="123"/>
      <c r="HVE47" s="123"/>
      <c r="HVF47" s="123"/>
      <c r="HVG47" s="123"/>
      <c r="HVH47" s="123"/>
      <c r="HVI47" s="123"/>
      <c r="HVJ47" s="123"/>
      <c r="HVK47" s="123"/>
      <c r="HVL47" s="123"/>
      <c r="HVM47" s="123"/>
      <c r="HVN47" s="123"/>
      <c r="HVO47" s="123"/>
      <c r="HVP47" s="123"/>
      <c r="HVQ47" s="123"/>
      <c r="HVR47" s="123"/>
      <c r="HVS47" s="123"/>
      <c r="HVT47" s="123"/>
      <c r="HVU47" s="123"/>
      <c r="HVV47" s="123"/>
      <c r="HVW47" s="123"/>
      <c r="HVX47" s="123"/>
      <c r="HVY47" s="123"/>
      <c r="HVZ47" s="123"/>
      <c r="HWA47" s="123"/>
      <c r="HWB47" s="123"/>
      <c r="HWC47" s="123"/>
      <c r="HWD47" s="123"/>
      <c r="HWE47" s="123"/>
      <c r="HWF47" s="123"/>
      <c r="HWG47" s="123"/>
      <c r="HWH47" s="123"/>
      <c r="HWI47" s="123"/>
      <c r="HWJ47" s="123"/>
      <c r="HWK47" s="123"/>
      <c r="HWL47" s="123"/>
      <c r="HWM47" s="123"/>
      <c r="HWN47" s="123"/>
      <c r="HWO47" s="123"/>
      <c r="HWP47" s="123"/>
      <c r="HWQ47" s="123"/>
      <c r="HWR47" s="123"/>
      <c r="HWS47" s="123"/>
      <c r="HWT47" s="123"/>
      <c r="HWU47" s="123"/>
      <c r="HWV47" s="123"/>
      <c r="HWW47" s="123"/>
      <c r="HWX47" s="123"/>
      <c r="HWY47" s="123"/>
      <c r="HWZ47" s="123"/>
      <c r="HXA47" s="123"/>
      <c r="HXB47" s="123"/>
      <c r="HXC47" s="123"/>
      <c r="HXD47" s="123"/>
      <c r="HXE47" s="123"/>
      <c r="HXF47" s="123"/>
      <c r="HXG47" s="123"/>
      <c r="HXH47" s="123"/>
      <c r="HXI47" s="123"/>
      <c r="HXJ47" s="123"/>
      <c r="HXK47" s="123"/>
      <c r="HXL47" s="123"/>
      <c r="HXM47" s="123"/>
      <c r="HXN47" s="123"/>
      <c r="HXO47" s="123"/>
      <c r="HXP47" s="123"/>
      <c r="HXQ47" s="123"/>
      <c r="HXR47" s="123"/>
      <c r="HXS47" s="123"/>
      <c r="HXT47" s="123"/>
      <c r="HXU47" s="123"/>
      <c r="HXV47" s="123"/>
      <c r="HXW47" s="123"/>
      <c r="HXX47" s="123"/>
      <c r="HXY47" s="123"/>
      <c r="HXZ47" s="123"/>
      <c r="HYA47" s="123"/>
      <c r="HYB47" s="123"/>
      <c r="HYC47" s="123"/>
      <c r="HYD47" s="123"/>
      <c r="HYE47" s="123"/>
      <c r="HYF47" s="123"/>
      <c r="HYG47" s="123"/>
      <c r="HYH47" s="123"/>
      <c r="HYI47" s="123"/>
      <c r="HYJ47" s="123"/>
      <c r="HYK47" s="123"/>
      <c r="HYL47" s="123"/>
      <c r="HYM47" s="123"/>
      <c r="HYN47" s="123"/>
      <c r="HYO47" s="123"/>
      <c r="HYP47" s="123"/>
      <c r="HYQ47" s="123"/>
      <c r="HYR47" s="123"/>
      <c r="HYS47" s="123"/>
      <c r="HYT47" s="123"/>
      <c r="HYU47" s="123"/>
      <c r="HYV47" s="123"/>
      <c r="HYW47" s="123"/>
      <c r="HYX47" s="123"/>
      <c r="HYY47" s="123"/>
      <c r="HYZ47" s="123"/>
      <c r="HZA47" s="123"/>
      <c r="HZB47" s="123"/>
      <c r="HZC47" s="123"/>
      <c r="HZD47" s="123"/>
      <c r="HZE47" s="123"/>
      <c r="HZF47" s="123"/>
      <c r="HZG47" s="123"/>
      <c r="HZH47" s="123"/>
      <c r="HZI47" s="123"/>
      <c r="HZJ47" s="123"/>
      <c r="HZK47" s="123"/>
      <c r="HZL47" s="123"/>
      <c r="HZM47" s="123"/>
      <c r="HZN47" s="123"/>
      <c r="HZO47" s="123"/>
      <c r="HZP47" s="123"/>
      <c r="HZQ47" s="123"/>
      <c r="HZR47" s="123"/>
      <c r="HZS47" s="123"/>
      <c r="HZT47" s="123"/>
      <c r="HZU47" s="123"/>
      <c r="HZV47" s="123"/>
      <c r="HZW47" s="123"/>
      <c r="HZX47" s="123"/>
      <c r="HZY47" s="123"/>
      <c r="HZZ47" s="123"/>
      <c r="IAA47" s="123"/>
      <c r="IAB47" s="123"/>
      <c r="IAC47" s="123"/>
      <c r="IAD47" s="123"/>
      <c r="IAE47" s="123"/>
      <c r="IAF47" s="123"/>
      <c r="IAG47" s="123"/>
      <c r="IAH47" s="123"/>
      <c r="IAI47" s="123"/>
      <c r="IAJ47" s="123"/>
      <c r="IAK47" s="123"/>
      <c r="IAL47" s="123"/>
      <c r="IAM47" s="123"/>
      <c r="IAN47" s="123"/>
      <c r="IAO47" s="123"/>
      <c r="IAP47" s="123"/>
      <c r="IAQ47" s="123"/>
      <c r="IAR47" s="123"/>
      <c r="IAS47" s="123"/>
      <c r="IAT47" s="123"/>
      <c r="IAU47" s="123"/>
      <c r="IAV47" s="123"/>
      <c r="IAW47" s="123"/>
      <c r="IAX47" s="123"/>
      <c r="IAY47" s="123"/>
      <c r="IAZ47" s="123"/>
      <c r="IBA47" s="123"/>
      <c r="IBB47" s="123"/>
      <c r="IBC47" s="123"/>
      <c r="IBD47" s="123"/>
      <c r="IBE47" s="123"/>
      <c r="IBF47" s="123"/>
      <c r="IBG47" s="123"/>
      <c r="IBH47" s="123"/>
      <c r="IBI47" s="123"/>
      <c r="IBJ47" s="123"/>
      <c r="IBK47" s="123"/>
      <c r="IBL47" s="123"/>
      <c r="IBM47" s="123"/>
      <c r="IBN47" s="123"/>
      <c r="IBO47" s="123"/>
      <c r="IBP47" s="123"/>
      <c r="IBQ47" s="123"/>
      <c r="IBR47" s="123"/>
      <c r="IBS47" s="123"/>
      <c r="IBT47" s="123"/>
      <c r="IBU47" s="123"/>
      <c r="IBV47" s="123"/>
      <c r="IBW47" s="123"/>
      <c r="IBX47" s="123"/>
      <c r="IBY47" s="123"/>
      <c r="IBZ47" s="123"/>
      <c r="ICA47" s="123"/>
      <c r="ICB47" s="123"/>
      <c r="ICC47" s="123"/>
      <c r="ICD47" s="123"/>
      <c r="ICE47" s="123"/>
      <c r="ICF47" s="123"/>
      <c r="ICG47" s="123"/>
      <c r="ICH47" s="123"/>
      <c r="ICI47" s="123"/>
      <c r="ICJ47" s="123"/>
      <c r="ICK47" s="123"/>
      <c r="ICL47" s="123"/>
      <c r="ICM47" s="123"/>
      <c r="ICN47" s="123"/>
      <c r="ICO47" s="123"/>
      <c r="ICP47" s="123"/>
      <c r="ICQ47" s="123"/>
      <c r="ICR47" s="123"/>
      <c r="ICS47" s="123"/>
      <c r="ICT47" s="123"/>
      <c r="ICU47" s="123"/>
      <c r="ICV47" s="123"/>
      <c r="ICW47" s="123"/>
      <c r="ICX47" s="123"/>
      <c r="ICY47" s="123"/>
      <c r="ICZ47" s="123"/>
      <c r="IDA47" s="123"/>
      <c r="IDB47" s="123"/>
      <c r="IDC47" s="123"/>
      <c r="IDD47" s="123"/>
      <c r="IDE47" s="123"/>
      <c r="IDF47" s="123"/>
      <c r="IDG47" s="123"/>
      <c r="IDH47" s="123"/>
      <c r="IDI47" s="123"/>
      <c r="IDJ47" s="123"/>
      <c r="IDK47" s="123"/>
      <c r="IDL47" s="123"/>
      <c r="IDM47" s="123"/>
      <c r="IDN47" s="123"/>
      <c r="IDO47" s="123"/>
      <c r="IDP47" s="123"/>
      <c r="IDQ47" s="123"/>
      <c r="IDR47" s="123"/>
      <c r="IDS47" s="123"/>
      <c r="IDT47" s="123"/>
      <c r="IDU47" s="123"/>
      <c r="IDV47" s="123"/>
      <c r="IDW47" s="123"/>
      <c r="IDX47" s="123"/>
      <c r="IDY47" s="123"/>
      <c r="IDZ47" s="123"/>
      <c r="IEA47" s="123"/>
      <c r="IEB47" s="123"/>
      <c r="IEC47" s="123"/>
      <c r="IED47" s="123"/>
      <c r="IEE47" s="123"/>
      <c r="IEF47" s="123"/>
      <c r="IEG47" s="123"/>
      <c r="IEH47" s="123"/>
      <c r="IEI47" s="123"/>
      <c r="IEJ47" s="123"/>
      <c r="IEK47" s="123"/>
      <c r="IEL47" s="123"/>
      <c r="IEM47" s="123"/>
      <c r="IEN47" s="123"/>
      <c r="IEO47" s="123"/>
      <c r="IEP47" s="123"/>
      <c r="IEQ47" s="123"/>
      <c r="IER47" s="123"/>
      <c r="IES47" s="123"/>
      <c r="IET47" s="123"/>
      <c r="IEU47" s="123"/>
      <c r="IEV47" s="123"/>
      <c r="IEW47" s="123"/>
      <c r="IEX47" s="123"/>
      <c r="IEY47" s="123"/>
      <c r="IEZ47" s="123"/>
      <c r="IFA47" s="123"/>
      <c r="IFB47" s="123"/>
      <c r="IFC47" s="123"/>
      <c r="IFD47" s="123"/>
      <c r="IFE47" s="123"/>
      <c r="IFF47" s="123"/>
      <c r="IFG47" s="123"/>
      <c r="IFH47" s="123"/>
      <c r="IFI47" s="123"/>
      <c r="IFJ47" s="123"/>
      <c r="IFK47" s="123"/>
      <c r="IFL47" s="123"/>
      <c r="IFM47" s="123"/>
      <c r="IFN47" s="123"/>
      <c r="IFO47" s="123"/>
      <c r="IFP47" s="123"/>
      <c r="IFQ47" s="123"/>
      <c r="IFR47" s="123"/>
      <c r="IFS47" s="123"/>
      <c r="IFT47" s="123"/>
      <c r="IFU47" s="123"/>
      <c r="IFV47" s="123"/>
      <c r="IFW47" s="123"/>
      <c r="IFX47" s="123"/>
      <c r="IFY47" s="123"/>
      <c r="IFZ47" s="123"/>
      <c r="IGA47" s="123"/>
      <c r="IGB47" s="123"/>
      <c r="IGC47" s="123"/>
      <c r="IGD47" s="123"/>
      <c r="IGE47" s="123"/>
      <c r="IGF47" s="123"/>
      <c r="IGG47" s="123"/>
      <c r="IGH47" s="123"/>
      <c r="IGI47" s="123"/>
      <c r="IGJ47" s="123"/>
      <c r="IGK47" s="123"/>
      <c r="IGL47" s="123"/>
      <c r="IGM47" s="123"/>
      <c r="IGN47" s="123"/>
      <c r="IGO47" s="123"/>
      <c r="IGP47" s="123"/>
      <c r="IGQ47" s="123"/>
      <c r="IGR47" s="123"/>
      <c r="IGS47" s="123"/>
      <c r="IGT47" s="123"/>
      <c r="IGU47" s="123"/>
      <c r="IGV47" s="123"/>
      <c r="IGW47" s="123"/>
      <c r="IGX47" s="123"/>
      <c r="IGY47" s="123"/>
      <c r="IGZ47" s="123"/>
      <c r="IHA47" s="123"/>
      <c r="IHB47" s="123"/>
      <c r="IHC47" s="123"/>
      <c r="IHD47" s="123"/>
      <c r="IHE47" s="123"/>
      <c r="IHF47" s="123"/>
      <c r="IHG47" s="123"/>
      <c r="IHH47" s="123"/>
      <c r="IHI47" s="123"/>
      <c r="IHJ47" s="123"/>
      <c r="IHK47" s="123"/>
      <c r="IHL47" s="123"/>
      <c r="IHM47" s="123"/>
      <c r="IHN47" s="123"/>
      <c r="IHO47" s="123"/>
      <c r="IHP47" s="123"/>
      <c r="IHQ47" s="123"/>
      <c r="IHR47" s="123"/>
      <c r="IHS47" s="123"/>
      <c r="IHT47" s="123"/>
      <c r="IHU47" s="123"/>
      <c r="IHV47" s="123"/>
      <c r="IHW47" s="123"/>
      <c r="IHX47" s="123"/>
      <c r="IHY47" s="123"/>
      <c r="IHZ47" s="123"/>
      <c r="IIA47" s="123"/>
      <c r="IIB47" s="123"/>
      <c r="IIC47" s="123"/>
      <c r="IID47" s="123"/>
      <c r="IIE47" s="123"/>
      <c r="IIF47" s="123"/>
      <c r="IIG47" s="123"/>
      <c r="IIH47" s="123"/>
      <c r="III47" s="123"/>
      <c r="IIJ47" s="123"/>
      <c r="IIK47" s="123"/>
      <c r="IIL47" s="123"/>
      <c r="IIM47" s="123"/>
      <c r="IIN47" s="123"/>
      <c r="IIO47" s="123"/>
      <c r="IIP47" s="123"/>
      <c r="IIQ47" s="123"/>
      <c r="IIR47" s="123"/>
      <c r="IIS47" s="123"/>
      <c r="IIT47" s="123"/>
      <c r="IIU47" s="123"/>
      <c r="IIV47" s="123"/>
      <c r="IIW47" s="123"/>
      <c r="IIX47" s="123"/>
      <c r="IIY47" s="123"/>
      <c r="IIZ47" s="123"/>
      <c r="IJA47" s="123"/>
      <c r="IJB47" s="123"/>
      <c r="IJC47" s="123"/>
      <c r="IJD47" s="123"/>
      <c r="IJE47" s="123"/>
      <c r="IJF47" s="123"/>
      <c r="IJG47" s="123"/>
      <c r="IJH47" s="123"/>
      <c r="IJI47" s="123"/>
      <c r="IJJ47" s="123"/>
      <c r="IJK47" s="123"/>
      <c r="IJL47" s="123"/>
      <c r="IJM47" s="123"/>
      <c r="IJN47" s="123"/>
      <c r="IJO47" s="123"/>
      <c r="IJP47" s="123"/>
      <c r="IJQ47" s="123"/>
      <c r="IJR47" s="123"/>
      <c r="IJS47" s="123"/>
      <c r="IJT47" s="123"/>
      <c r="IJU47" s="123"/>
      <c r="IJV47" s="123"/>
      <c r="IJW47" s="123"/>
      <c r="IJX47" s="123"/>
      <c r="IJY47" s="123"/>
      <c r="IJZ47" s="123"/>
      <c r="IKA47" s="123"/>
      <c r="IKB47" s="123"/>
      <c r="IKC47" s="123"/>
      <c r="IKD47" s="123"/>
      <c r="IKE47" s="123"/>
      <c r="IKF47" s="123"/>
      <c r="IKG47" s="123"/>
      <c r="IKH47" s="123"/>
      <c r="IKI47" s="123"/>
      <c r="IKJ47" s="123"/>
      <c r="IKK47" s="123"/>
      <c r="IKL47" s="123"/>
      <c r="IKM47" s="123"/>
      <c r="IKN47" s="123"/>
      <c r="IKO47" s="123"/>
      <c r="IKP47" s="123"/>
      <c r="IKQ47" s="123"/>
      <c r="IKR47" s="123"/>
      <c r="IKS47" s="123"/>
      <c r="IKT47" s="123"/>
      <c r="IKU47" s="123"/>
      <c r="IKV47" s="123"/>
      <c r="IKW47" s="123"/>
      <c r="IKX47" s="123"/>
      <c r="IKY47" s="123"/>
      <c r="IKZ47" s="123"/>
      <c r="ILA47" s="123"/>
      <c r="ILB47" s="123"/>
      <c r="ILC47" s="123"/>
      <c r="ILD47" s="123"/>
      <c r="ILE47" s="123"/>
      <c r="ILF47" s="123"/>
      <c r="ILG47" s="123"/>
      <c r="ILH47" s="123"/>
      <c r="ILI47" s="123"/>
      <c r="ILJ47" s="123"/>
      <c r="ILK47" s="123"/>
      <c r="ILL47" s="123"/>
      <c r="ILM47" s="123"/>
      <c r="ILN47" s="123"/>
      <c r="ILO47" s="123"/>
      <c r="ILP47" s="123"/>
      <c r="ILQ47" s="123"/>
      <c r="ILR47" s="123"/>
      <c r="ILS47" s="123"/>
      <c r="ILT47" s="123"/>
      <c r="ILU47" s="123"/>
      <c r="ILV47" s="123"/>
      <c r="ILW47" s="123"/>
      <c r="ILX47" s="123"/>
      <c r="ILY47" s="123"/>
      <c r="ILZ47" s="123"/>
      <c r="IMA47" s="123"/>
      <c r="IMB47" s="123"/>
      <c r="IMC47" s="123"/>
      <c r="IMD47" s="123"/>
      <c r="IME47" s="123"/>
      <c r="IMF47" s="123"/>
      <c r="IMG47" s="123"/>
      <c r="IMH47" s="123"/>
      <c r="IMI47" s="123"/>
      <c r="IMJ47" s="123"/>
      <c r="IMK47" s="123"/>
      <c r="IML47" s="123"/>
      <c r="IMM47" s="123"/>
      <c r="IMN47" s="123"/>
      <c r="IMO47" s="123"/>
      <c r="IMP47" s="123"/>
      <c r="IMQ47" s="123"/>
      <c r="IMR47" s="123"/>
      <c r="IMS47" s="123"/>
      <c r="IMT47" s="123"/>
      <c r="IMU47" s="123"/>
      <c r="IMV47" s="123"/>
      <c r="IMW47" s="123"/>
      <c r="IMX47" s="123"/>
      <c r="IMY47" s="123"/>
      <c r="IMZ47" s="123"/>
      <c r="INA47" s="123"/>
      <c r="INB47" s="123"/>
      <c r="INC47" s="123"/>
      <c r="IND47" s="123"/>
      <c r="INE47" s="123"/>
      <c r="INF47" s="123"/>
      <c r="ING47" s="123"/>
      <c r="INH47" s="123"/>
      <c r="INI47" s="123"/>
      <c r="INJ47" s="123"/>
      <c r="INK47" s="123"/>
      <c r="INL47" s="123"/>
      <c r="INM47" s="123"/>
      <c r="INN47" s="123"/>
      <c r="INO47" s="123"/>
      <c r="INP47" s="123"/>
      <c r="INQ47" s="123"/>
      <c r="INR47" s="123"/>
      <c r="INS47" s="123"/>
      <c r="INT47" s="123"/>
      <c r="INU47" s="123"/>
      <c r="INV47" s="123"/>
      <c r="INW47" s="123"/>
      <c r="INX47" s="123"/>
      <c r="INY47" s="123"/>
      <c r="INZ47" s="123"/>
      <c r="IOA47" s="123"/>
      <c r="IOB47" s="123"/>
      <c r="IOC47" s="123"/>
      <c r="IOD47" s="123"/>
      <c r="IOE47" s="123"/>
      <c r="IOF47" s="123"/>
      <c r="IOG47" s="123"/>
      <c r="IOH47" s="123"/>
      <c r="IOI47" s="123"/>
      <c r="IOJ47" s="123"/>
      <c r="IOK47" s="123"/>
      <c r="IOL47" s="123"/>
      <c r="IOM47" s="123"/>
      <c r="ION47" s="123"/>
      <c r="IOO47" s="123"/>
      <c r="IOP47" s="123"/>
      <c r="IOQ47" s="123"/>
      <c r="IOR47" s="123"/>
      <c r="IOS47" s="123"/>
      <c r="IOT47" s="123"/>
      <c r="IOU47" s="123"/>
      <c r="IOV47" s="123"/>
      <c r="IOW47" s="123"/>
      <c r="IOX47" s="123"/>
      <c r="IOY47" s="123"/>
      <c r="IOZ47" s="123"/>
      <c r="IPA47" s="123"/>
      <c r="IPB47" s="123"/>
      <c r="IPC47" s="123"/>
      <c r="IPD47" s="123"/>
      <c r="IPE47" s="123"/>
      <c r="IPF47" s="123"/>
      <c r="IPG47" s="123"/>
      <c r="IPH47" s="123"/>
      <c r="IPI47" s="123"/>
      <c r="IPJ47" s="123"/>
      <c r="IPK47" s="123"/>
      <c r="IPL47" s="123"/>
      <c r="IPM47" s="123"/>
      <c r="IPN47" s="123"/>
      <c r="IPO47" s="123"/>
      <c r="IPP47" s="123"/>
      <c r="IPQ47" s="123"/>
      <c r="IPR47" s="123"/>
      <c r="IPS47" s="123"/>
      <c r="IPT47" s="123"/>
      <c r="IPU47" s="123"/>
      <c r="IPV47" s="123"/>
      <c r="IPW47" s="123"/>
      <c r="IPX47" s="123"/>
      <c r="IPY47" s="123"/>
      <c r="IPZ47" s="123"/>
      <c r="IQA47" s="123"/>
      <c r="IQB47" s="123"/>
      <c r="IQC47" s="123"/>
      <c r="IQD47" s="123"/>
      <c r="IQE47" s="123"/>
      <c r="IQF47" s="123"/>
      <c r="IQG47" s="123"/>
      <c r="IQH47" s="123"/>
      <c r="IQI47" s="123"/>
      <c r="IQJ47" s="123"/>
      <c r="IQK47" s="123"/>
      <c r="IQL47" s="123"/>
      <c r="IQM47" s="123"/>
      <c r="IQN47" s="123"/>
      <c r="IQO47" s="123"/>
      <c r="IQP47" s="123"/>
      <c r="IQQ47" s="123"/>
      <c r="IQR47" s="123"/>
      <c r="IQS47" s="123"/>
      <c r="IQT47" s="123"/>
      <c r="IQU47" s="123"/>
      <c r="IQV47" s="123"/>
      <c r="IQW47" s="123"/>
      <c r="IQX47" s="123"/>
      <c r="IQY47" s="123"/>
      <c r="IQZ47" s="123"/>
      <c r="IRA47" s="123"/>
      <c r="IRB47" s="123"/>
      <c r="IRC47" s="123"/>
      <c r="IRD47" s="123"/>
      <c r="IRE47" s="123"/>
      <c r="IRF47" s="123"/>
      <c r="IRG47" s="123"/>
      <c r="IRH47" s="123"/>
      <c r="IRI47" s="123"/>
      <c r="IRJ47" s="123"/>
      <c r="IRK47" s="123"/>
      <c r="IRL47" s="123"/>
      <c r="IRM47" s="123"/>
      <c r="IRN47" s="123"/>
      <c r="IRO47" s="123"/>
      <c r="IRP47" s="123"/>
      <c r="IRQ47" s="123"/>
      <c r="IRR47" s="123"/>
      <c r="IRS47" s="123"/>
      <c r="IRT47" s="123"/>
      <c r="IRU47" s="123"/>
      <c r="IRV47" s="123"/>
      <c r="IRW47" s="123"/>
      <c r="IRX47" s="123"/>
      <c r="IRY47" s="123"/>
      <c r="IRZ47" s="123"/>
      <c r="ISA47" s="123"/>
      <c r="ISB47" s="123"/>
      <c r="ISC47" s="123"/>
      <c r="ISD47" s="123"/>
      <c r="ISE47" s="123"/>
      <c r="ISF47" s="123"/>
      <c r="ISG47" s="123"/>
      <c r="ISH47" s="123"/>
      <c r="ISI47" s="123"/>
      <c r="ISJ47" s="123"/>
      <c r="ISK47" s="123"/>
      <c r="ISL47" s="123"/>
      <c r="ISM47" s="123"/>
      <c r="ISN47" s="123"/>
      <c r="ISO47" s="123"/>
      <c r="ISP47" s="123"/>
      <c r="ISQ47" s="123"/>
      <c r="ISR47" s="123"/>
      <c r="ISS47" s="123"/>
      <c r="IST47" s="123"/>
      <c r="ISU47" s="123"/>
      <c r="ISV47" s="123"/>
      <c r="ISW47" s="123"/>
      <c r="ISX47" s="123"/>
      <c r="ISY47" s="123"/>
      <c r="ISZ47" s="123"/>
      <c r="ITA47" s="123"/>
      <c r="ITB47" s="123"/>
      <c r="ITC47" s="123"/>
      <c r="ITD47" s="123"/>
      <c r="ITE47" s="123"/>
      <c r="ITF47" s="123"/>
      <c r="ITG47" s="123"/>
      <c r="ITH47" s="123"/>
      <c r="ITI47" s="123"/>
      <c r="ITJ47" s="123"/>
      <c r="ITK47" s="123"/>
      <c r="ITL47" s="123"/>
      <c r="ITM47" s="123"/>
      <c r="ITN47" s="123"/>
      <c r="ITO47" s="123"/>
      <c r="ITP47" s="123"/>
      <c r="ITQ47" s="123"/>
      <c r="ITR47" s="123"/>
      <c r="ITS47" s="123"/>
      <c r="ITT47" s="123"/>
      <c r="ITU47" s="123"/>
      <c r="ITV47" s="123"/>
      <c r="ITW47" s="123"/>
      <c r="ITX47" s="123"/>
      <c r="ITY47" s="123"/>
      <c r="ITZ47" s="123"/>
      <c r="IUA47" s="123"/>
      <c r="IUB47" s="123"/>
      <c r="IUC47" s="123"/>
      <c r="IUD47" s="123"/>
      <c r="IUE47" s="123"/>
      <c r="IUF47" s="123"/>
      <c r="IUG47" s="123"/>
      <c r="IUH47" s="123"/>
      <c r="IUI47" s="123"/>
      <c r="IUJ47" s="123"/>
      <c r="IUK47" s="123"/>
      <c r="IUL47" s="123"/>
      <c r="IUM47" s="123"/>
      <c r="IUN47" s="123"/>
      <c r="IUO47" s="123"/>
      <c r="IUP47" s="123"/>
      <c r="IUQ47" s="123"/>
      <c r="IUR47" s="123"/>
      <c r="IUS47" s="123"/>
      <c r="IUT47" s="123"/>
      <c r="IUU47" s="123"/>
      <c r="IUV47" s="123"/>
      <c r="IUW47" s="123"/>
      <c r="IUX47" s="123"/>
      <c r="IUY47" s="123"/>
      <c r="IUZ47" s="123"/>
      <c r="IVA47" s="123"/>
      <c r="IVB47" s="123"/>
      <c r="IVC47" s="123"/>
      <c r="IVD47" s="123"/>
      <c r="IVE47" s="123"/>
      <c r="IVF47" s="123"/>
      <c r="IVG47" s="123"/>
      <c r="IVH47" s="123"/>
      <c r="IVI47" s="123"/>
      <c r="IVJ47" s="123"/>
      <c r="IVK47" s="123"/>
      <c r="IVL47" s="123"/>
      <c r="IVM47" s="123"/>
      <c r="IVN47" s="123"/>
      <c r="IVO47" s="123"/>
      <c r="IVP47" s="123"/>
      <c r="IVQ47" s="123"/>
      <c r="IVR47" s="123"/>
      <c r="IVS47" s="123"/>
      <c r="IVT47" s="123"/>
      <c r="IVU47" s="123"/>
      <c r="IVV47" s="123"/>
      <c r="IVW47" s="123"/>
      <c r="IVX47" s="123"/>
      <c r="IVY47" s="123"/>
      <c r="IVZ47" s="123"/>
      <c r="IWA47" s="123"/>
      <c r="IWB47" s="123"/>
      <c r="IWC47" s="123"/>
      <c r="IWD47" s="123"/>
      <c r="IWE47" s="123"/>
      <c r="IWF47" s="123"/>
      <c r="IWG47" s="123"/>
      <c r="IWH47" s="123"/>
      <c r="IWI47" s="123"/>
      <c r="IWJ47" s="123"/>
      <c r="IWK47" s="123"/>
      <c r="IWL47" s="123"/>
      <c r="IWM47" s="123"/>
      <c r="IWN47" s="123"/>
      <c r="IWO47" s="123"/>
      <c r="IWP47" s="123"/>
      <c r="IWQ47" s="123"/>
      <c r="IWR47" s="123"/>
      <c r="IWS47" s="123"/>
      <c r="IWT47" s="123"/>
      <c r="IWU47" s="123"/>
      <c r="IWV47" s="123"/>
      <c r="IWW47" s="123"/>
      <c r="IWX47" s="123"/>
      <c r="IWY47" s="123"/>
      <c r="IWZ47" s="123"/>
      <c r="IXA47" s="123"/>
      <c r="IXB47" s="123"/>
      <c r="IXC47" s="123"/>
      <c r="IXD47" s="123"/>
      <c r="IXE47" s="123"/>
      <c r="IXF47" s="123"/>
      <c r="IXG47" s="123"/>
      <c r="IXH47" s="123"/>
      <c r="IXI47" s="123"/>
      <c r="IXJ47" s="123"/>
      <c r="IXK47" s="123"/>
      <c r="IXL47" s="123"/>
      <c r="IXM47" s="123"/>
      <c r="IXN47" s="123"/>
      <c r="IXO47" s="123"/>
      <c r="IXP47" s="123"/>
      <c r="IXQ47" s="123"/>
      <c r="IXR47" s="123"/>
      <c r="IXS47" s="123"/>
      <c r="IXT47" s="123"/>
      <c r="IXU47" s="123"/>
      <c r="IXV47" s="123"/>
      <c r="IXW47" s="123"/>
      <c r="IXX47" s="123"/>
      <c r="IXY47" s="123"/>
      <c r="IXZ47" s="123"/>
      <c r="IYA47" s="123"/>
      <c r="IYB47" s="123"/>
      <c r="IYC47" s="123"/>
      <c r="IYD47" s="123"/>
      <c r="IYE47" s="123"/>
      <c r="IYF47" s="123"/>
      <c r="IYG47" s="123"/>
      <c r="IYH47" s="123"/>
      <c r="IYI47" s="123"/>
      <c r="IYJ47" s="123"/>
      <c r="IYK47" s="123"/>
      <c r="IYL47" s="123"/>
      <c r="IYM47" s="123"/>
      <c r="IYN47" s="123"/>
      <c r="IYO47" s="123"/>
      <c r="IYP47" s="123"/>
      <c r="IYQ47" s="123"/>
      <c r="IYR47" s="123"/>
      <c r="IYS47" s="123"/>
      <c r="IYT47" s="123"/>
      <c r="IYU47" s="123"/>
      <c r="IYV47" s="123"/>
      <c r="IYW47" s="123"/>
      <c r="IYX47" s="123"/>
      <c r="IYY47" s="123"/>
      <c r="IYZ47" s="123"/>
      <c r="IZA47" s="123"/>
      <c r="IZB47" s="123"/>
      <c r="IZC47" s="123"/>
      <c r="IZD47" s="123"/>
      <c r="IZE47" s="123"/>
      <c r="IZF47" s="123"/>
      <c r="IZG47" s="123"/>
      <c r="IZH47" s="123"/>
      <c r="IZI47" s="123"/>
      <c r="IZJ47" s="123"/>
      <c r="IZK47" s="123"/>
      <c r="IZL47" s="123"/>
      <c r="IZM47" s="123"/>
      <c r="IZN47" s="123"/>
      <c r="IZO47" s="123"/>
      <c r="IZP47" s="123"/>
      <c r="IZQ47" s="123"/>
      <c r="IZR47" s="123"/>
      <c r="IZS47" s="123"/>
      <c r="IZT47" s="123"/>
      <c r="IZU47" s="123"/>
      <c r="IZV47" s="123"/>
      <c r="IZW47" s="123"/>
      <c r="IZX47" s="123"/>
      <c r="IZY47" s="123"/>
      <c r="IZZ47" s="123"/>
      <c r="JAA47" s="123"/>
      <c r="JAB47" s="123"/>
      <c r="JAC47" s="123"/>
      <c r="JAD47" s="123"/>
      <c r="JAE47" s="123"/>
      <c r="JAF47" s="123"/>
      <c r="JAG47" s="123"/>
      <c r="JAH47" s="123"/>
      <c r="JAI47" s="123"/>
      <c r="JAJ47" s="123"/>
      <c r="JAK47" s="123"/>
      <c r="JAL47" s="123"/>
      <c r="JAM47" s="123"/>
      <c r="JAN47" s="123"/>
      <c r="JAO47" s="123"/>
      <c r="JAP47" s="123"/>
      <c r="JAQ47" s="123"/>
      <c r="JAR47" s="123"/>
      <c r="JAS47" s="123"/>
      <c r="JAT47" s="123"/>
      <c r="JAU47" s="123"/>
      <c r="JAV47" s="123"/>
      <c r="JAW47" s="123"/>
      <c r="JAX47" s="123"/>
      <c r="JAY47" s="123"/>
      <c r="JAZ47" s="123"/>
      <c r="JBA47" s="123"/>
      <c r="JBB47" s="123"/>
      <c r="JBC47" s="123"/>
      <c r="JBD47" s="123"/>
      <c r="JBE47" s="123"/>
      <c r="JBF47" s="123"/>
      <c r="JBG47" s="123"/>
      <c r="JBH47" s="123"/>
      <c r="JBI47" s="123"/>
      <c r="JBJ47" s="123"/>
      <c r="JBK47" s="123"/>
      <c r="JBL47" s="123"/>
      <c r="JBM47" s="123"/>
      <c r="JBN47" s="123"/>
      <c r="JBO47" s="123"/>
      <c r="JBP47" s="123"/>
      <c r="JBQ47" s="123"/>
      <c r="JBR47" s="123"/>
      <c r="JBS47" s="123"/>
      <c r="JBT47" s="123"/>
      <c r="JBU47" s="123"/>
      <c r="JBV47" s="123"/>
      <c r="JBW47" s="123"/>
      <c r="JBX47" s="123"/>
      <c r="JBY47" s="123"/>
      <c r="JBZ47" s="123"/>
      <c r="JCA47" s="123"/>
      <c r="JCB47" s="123"/>
      <c r="JCC47" s="123"/>
      <c r="JCD47" s="123"/>
      <c r="JCE47" s="123"/>
      <c r="JCF47" s="123"/>
      <c r="JCG47" s="123"/>
      <c r="JCH47" s="123"/>
      <c r="JCI47" s="123"/>
      <c r="JCJ47" s="123"/>
      <c r="JCK47" s="123"/>
      <c r="JCL47" s="123"/>
      <c r="JCM47" s="123"/>
      <c r="JCN47" s="123"/>
      <c r="JCO47" s="123"/>
      <c r="JCP47" s="123"/>
      <c r="JCQ47" s="123"/>
      <c r="JCR47" s="123"/>
      <c r="JCS47" s="123"/>
      <c r="JCT47" s="123"/>
      <c r="JCU47" s="123"/>
      <c r="JCV47" s="123"/>
      <c r="JCW47" s="123"/>
      <c r="JCX47" s="123"/>
      <c r="JCY47" s="123"/>
      <c r="JCZ47" s="123"/>
      <c r="JDA47" s="123"/>
      <c r="JDB47" s="123"/>
      <c r="JDC47" s="123"/>
      <c r="JDD47" s="123"/>
      <c r="JDE47" s="123"/>
      <c r="JDF47" s="123"/>
      <c r="JDG47" s="123"/>
      <c r="JDH47" s="123"/>
      <c r="JDI47" s="123"/>
      <c r="JDJ47" s="123"/>
      <c r="JDK47" s="123"/>
      <c r="JDL47" s="123"/>
      <c r="JDM47" s="123"/>
      <c r="JDN47" s="123"/>
      <c r="JDO47" s="123"/>
      <c r="JDP47" s="123"/>
      <c r="JDQ47" s="123"/>
      <c r="JDR47" s="123"/>
      <c r="JDS47" s="123"/>
      <c r="JDT47" s="123"/>
      <c r="JDU47" s="123"/>
      <c r="JDV47" s="123"/>
      <c r="JDW47" s="123"/>
      <c r="JDX47" s="123"/>
      <c r="JDY47" s="123"/>
      <c r="JDZ47" s="123"/>
      <c r="JEA47" s="123"/>
      <c r="JEB47" s="123"/>
      <c r="JEC47" s="123"/>
      <c r="JED47" s="123"/>
      <c r="JEE47" s="123"/>
      <c r="JEF47" s="123"/>
      <c r="JEG47" s="123"/>
      <c r="JEH47" s="123"/>
      <c r="JEI47" s="123"/>
      <c r="JEJ47" s="123"/>
      <c r="JEK47" s="123"/>
      <c r="JEL47" s="123"/>
      <c r="JEM47" s="123"/>
      <c r="JEN47" s="123"/>
      <c r="JEO47" s="123"/>
      <c r="JEP47" s="123"/>
      <c r="JEQ47" s="123"/>
      <c r="JER47" s="123"/>
      <c r="JES47" s="123"/>
      <c r="JET47" s="123"/>
      <c r="JEU47" s="123"/>
      <c r="JEV47" s="123"/>
      <c r="JEW47" s="123"/>
      <c r="JEX47" s="123"/>
      <c r="JEY47" s="123"/>
      <c r="JEZ47" s="123"/>
      <c r="JFA47" s="123"/>
      <c r="JFB47" s="123"/>
      <c r="JFC47" s="123"/>
      <c r="JFD47" s="123"/>
      <c r="JFE47" s="123"/>
      <c r="JFF47" s="123"/>
      <c r="JFG47" s="123"/>
      <c r="JFH47" s="123"/>
      <c r="JFI47" s="123"/>
      <c r="JFJ47" s="123"/>
      <c r="JFK47" s="123"/>
      <c r="JFL47" s="123"/>
      <c r="JFM47" s="123"/>
      <c r="JFN47" s="123"/>
      <c r="JFO47" s="123"/>
      <c r="JFP47" s="123"/>
      <c r="JFQ47" s="123"/>
      <c r="JFR47" s="123"/>
      <c r="JFS47" s="123"/>
      <c r="JFT47" s="123"/>
      <c r="JFU47" s="123"/>
      <c r="JFV47" s="123"/>
      <c r="JFW47" s="123"/>
      <c r="JFX47" s="123"/>
      <c r="JFY47" s="123"/>
      <c r="JFZ47" s="123"/>
      <c r="JGA47" s="123"/>
      <c r="JGB47" s="123"/>
      <c r="JGC47" s="123"/>
      <c r="JGD47" s="123"/>
      <c r="JGE47" s="123"/>
      <c r="JGF47" s="123"/>
      <c r="JGG47" s="123"/>
      <c r="JGH47" s="123"/>
      <c r="JGI47" s="123"/>
      <c r="JGJ47" s="123"/>
      <c r="JGK47" s="123"/>
      <c r="JGL47" s="123"/>
      <c r="JGM47" s="123"/>
      <c r="JGN47" s="123"/>
      <c r="JGO47" s="123"/>
      <c r="JGP47" s="123"/>
      <c r="JGQ47" s="123"/>
      <c r="JGR47" s="123"/>
      <c r="JGS47" s="123"/>
      <c r="JGT47" s="123"/>
      <c r="JGU47" s="123"/>
      <c r="JGV47" s="123"/>
      <c r="JGW47" s="123"/>
      <c r="JGX47" s="123"/>
      <c r="JGY47" s="123"/>
      <c r="JGZ47" s="123"/>
      <c r="JHA47" s="123"/>
      <c r="JHB47" s="123"/>
      <c r="JHC47" s="123"/>
      <c r="JHD47" s="123"/>
      <c r="JHE47" s="123"/>
      <c r="JHF47" s="123"/>
      <c r="JHG47" s="123"/>
      <c r="JHH47" s="123"/>
      <c r="JHI47" s="123"/>
      <c r="JHJ47" s="123"/>
      <c r="JHK47" s="123"/>
      <c r="JHL47" s="123"/>
      <c r="JHM47" s="123"/>
      <c r="JHN47" s="123"/>
      <c r="JHO47" s="123"/>
      <c r="JHP47" s="123"/>
      <c r="JHQ47" s="123"/>
      <c r="JHR47" s="123"/>
      <c r="JHS47" s="123"/>
      <c r="JHT47" s="123"/>
      <c r="JHU47" s="123"/>
      <c r="JHV47" s="123"/>
      <c r="JHW47" s="123"/>
      <c r="JHX47" s="123"/>
      <c r="JHY47" s="123"/>
      <c r="JHZ47" s="123"/>
      <c r="JIA47" s="123"/>
      <c r="JIB47" s="123"/>
      <c r="JIC47" s="123"/>
      <c r="JID47" s="123"/>
      <c r="JIE47" s="123"/>
      <c r="JIF47" s="123"/>
      <c r="JIG47" s="123"/>
      <c r="JIH47" s="123"/>
      <c r="JII47" s="123"/>
      <c r="JIJ47" s="123"/>
      <c r="JIK47" s="123"/>
      <c r="JIL47" s="123"/>
      <c r="JIM47" s="123"/>
      <c r="JIN47" s="123"/>
      <c r="JIO47" s="123"/>
      <c r="JIP47" s="123"/>
      <c r="JIQ47" s="123"/>
      <c r="JIR47" s="123"/>
      <c r="JIS47" s="123"/>
      <c r="JIT47" s="123"/>
      <c r="JIU47" s="123"/>
      <c r="JIV47" s="123"/>
      <c r="JIW47" s="123"/>
      <c r="JIX47" s="123"/>
      <c r="JIY47" s="123"/>
      <c r="JIZ47" s="123"/>
      <c r="JJA47" s="123"/>
      <c r="JJB47" s="123"/>
      <c r="JJC47" s="123"/>
      <c r="JJD47" s="123"/>
      <c r="JJE47" s="123"/>
      <c r="JJF47" s="123"/>
      <c r="JJG47" s="123"/>
      <c r="JJH47" s="123"/>
      <c r="JJI47" s="123"/>
      <c r="JJJ47" s="123"/>
      <c r="JJK47" s="123"/>
      <c r="JJL47" s="123"/>
      <c r="JJM47" s="123"/>
      <c r="JJN47" s="123"/>
      <c r="JJO47" s="123"/>
      <c r="JJP47" s="123"/>
      <c r="JJQ47" s="123"/>
      <c r="JJR47" s="123"/>
      <c r="JJS47" s="123"/>
      <c r="JJT47" s="123"/>
      <c r="JJU47" s="123"/>
      <c r="JJV47" s="123"/>
      <c r="JJW47" s="123"/>
      <c r="JJX47" s="123"/>
      <c r="JJY47" s="123"/>
      <c r="JJZ47" s="123"/>
      <c r="JKA47" s="123"/>
      <c r="JKB47" s="123"/>
      <c r="JKC47" s="123"/>
      <c r="JKD47" s="123"/>
      <c r="JKE47" s="123"/>
      <c r="JKF47" s="123"/>
      <c r="JKG47" s="123"/>
      <c r="JKH47" s="123"/>
      <c r="JKI47" s="123"/>
      <c r="JKJ47" s="123"/>
      <c r="JKK47" s="123"/>
      <c r="JKL47" s="123"/>
      <c r="JKM47" s="123"/>
      <c r="JKN47" s="123"/>
      <c r="JKO47" s="123"/>
      <c r="JKP47" s="123"/>
      <c r="JKQ47" s="123"/>
      <c r="JKR47" s="123"/>
      <c r="JKS47" s="123"/>
      <c r="JKT47" s="123"/>
      <c r="JKU47" s="123"/>
      <c r="JKV47" s="123"/>
      <c r="JKW47" s="123"/>
      <c r="JKX47" s="123"/>
      <c r="JKY47" s="123"/>
      <c r="JKZ47" s="123"/>
      <c r="JLA47" s="123"/>
      <c r="JLB47" s="123"/>
      <c r="JLC47" s="123"/>
      <c r="JLD47" s="123"/>
      <c r="JLE47" s="123"/>
      <c r="JLF47" s="123"/>
      <c r="JLG47" s="123"/>
      <c r="JLH47" s="123"/>
      <c r="JLI47" s="123"/>
      <c r="JLJ47" s="123"/>
      <c r="JLK47" s="123"/>
      <c r="JLL47" s="123"/>
      <c r="JLM47" s="123"/>
      <c r="JLN47" s="123"/>
      <c r="JLO47" s="123"/>
      <c r="JLP47" s="123"/>
      <c r="JLQ47" s="123"/>
      <c r="JLR47" s="123"/>
      <c r="JLS47" s="123"/>
      <c r="JLT47" s="123"/>
      <c r="JLU47" s="123"/>
      <c r="JLV47" s="123"/>
      <c r="JLW47" s="123"/>
      <c r="JLX47" s="123"/>
      <c r="JLY47" s="123"/>
      <c r="JLZ47" s="123"/>
      <c r="JMA47" s="123"/>
      <c r="JMB47" s="123"/>
      <c r="JMC47" s="123"/>
      <c r="JMD47" s="123"/>
      <c r="JME47" s="123"/>
      <c r="JMF47" s="123"/>
      <c r="JMG47" s="123"/>
      <c r="JMH47" s="123"/>
      <c r="JMI47" s="123"/>
      <c r="JMJ47" s="123"/>
      <c r="JMK47" s="123"/>
      <c r="JML47" s="123"/>
      <c r="JMM47" s="123"/>
      <c r="JMN47" s="123"/>
      <c r="JMO47" s="123"/>
      <c r="JMP47" s="123"/>
      <c r="JMQ47" s="123"/>
      <c r="JMR47" s="123"/>
      <c r="JMS47" s="123"/>
      <c r="JMT47" s="123"/>
      <c r="JMU47" s="123"/>
      <c r="JMV47" s="123"/>
      <c r="JMW47" s="123"/>
      <c r="JMX47" s="123"/>
      <c r="JMY47" s="123"/>
      <c r="JMZ47" s="123"/>
      <c r="JNA47" s="123"/>
      <c r="JNB47" s="123"/>
      <c r="JNC47" s="123"/>
      <c r="JND47" s="123"/>
      <c r="JNE47" s="123"/>
      <c r="JNF47" s="123"/>
      <c r="JNG47" s="123"/>
      <c r="JNH47" s="123"/>
      <c r="JNI47" s="123"/>
      <c r="JNJ47" s="123"/>
      <c r="JNK47" s="123"/>
      <c r="JNL47" s="123"/>
      <c r="JNM47" s="123"/>
      <c r="JNN47" s="123"/>
      <c r="JNO47" s="123"/>
      <c r="JNP47" s="123"/>
      <c r="JNQ47" s="123"/>
      <c r="JNR47" s="123"/>
      <c r="JNS47" s="123"/>
      <c r="JNT47" s="123"/>
      <c r="JNU47" s="123"/>
      <c r="JNV47" s="123"/>
      <c r="JNW47" s="123"/>
      <c r="JNX47" s="123"/>
      <c r="JNY47" s="123"/>
      <c r="JNZ47" s="123"/>
      <c r="JOA47" s="123"/>
      <c r="JOB47" s="123"/>
      <c r="JOC47" s="123"/>
      <c r="JOD47" s="123"/>
      <c r="JOE47" s="123"/>
      <c r="JOF47" s="123"/>
      <c r="JOG47" s="123"/>
      <c r="JOH47" s="123"/>
      <c r="JOI47" s="123"/>
      <c r="JOJ47" s="123"/>
      <c r="JOK47" s="123"/>
      <c r="JOL47" s="123"/>
      <c r="JOM47" s="123"/>
      <c r="JON47" s="123"/>
      <c r="JOO47" s="123"/>
      <c r="JOP47" s="123"/>
      <c r="JOQ47" s="123"/>
      <c r="JOR47" s="123"/>
      <c r="JOS47" s="123"/>
      <c r="JOT47" s="123"/>
      <c r="JOU47" s="123"/>
      <c r="JOV47" s="123"/>
      <c r="JOW47" s="123"/>
      <c r="JOX47" s="123"/>
      <c r="JOY47" s="123"/>
      <c r="JOZ47" s="123"/>
      <c r="JPA47" s="123"/>
      <c r="JPB47" s="123"/>
      <c r="JPC47" s="123"/>
      <c r="JPD47" s="123"/>
      <c r="JPE47" s="123"/>
      <c r="JPF47" s="123"/>
      <c r="JPG47" s="123"/>
      <c r="JPH47" s="123"/>
      <c r="JPI47" s="123"/>
      <c r="JPJ47" s="123"/>
      <c r="JPK47" s="123"/>
      <c r="JPL47" s="123"/>
      <c r="JPM47" s="123"/>
      <c r="JPN47" s="123"/>
      <c r="JPO47" s="123"/>
      <c r="JPP47" s="123"/>
      <c r="JPQ47" s="123"/>
      <c r="JPR47" s="123"/>
      <c r="JPS47" s="123"/>
      <c r="JPT47" s="123"/>
      <c r="JPU47" s="123"/>
      <c r="JPV47" s="123"/>
      <c r="JPW47" s="123"/>
      <c r="JPX47" s="123"/>
      <c r="JPY47" s="123"/>
      <c r="JPZ47" s="123"/>
      <c r="JQA47" s="123"/>
      <c r="JQB47" s="123"/>
      <c r="JQC47" s="123"/>
      <c r="JQD47" s="123"/>
      <c r="JQE47" s="123"/>
      <c r="JQF47" s="123"/>
      <c r="JQG47" s="123"/>
      <c r="JQH47" s="123"/>
      <c r="JQI47" s="123"/>
      <c r="JQJ47" s="123"/>
      <c r="JQK47" s="123"/>
      <c r="JQL47" s="123"/>
      <c r="JQM47" s="123"/>
      <c r="JQN47" s="123"/>
      <c r="JQO47" s="123"/>
      <c r="JQP47" s="123"/>
      <c r="JQQ47" s="123"/>
      <c r="JQR47" s="123"/>
      <c r="JQS47" s="123"/>
      <c r="JQT47" s="123"/>
      <c r="JQU47" s="123"/>
      <c r="JQV47" s="123"/>
      <c r="JQW47" s="123"/>
      <c r="JQX47" s="123"/>
      <c r="JQY47" s="123"/>
      <c r="JQZ47" s="123"/>
      <c r="JRA47" s="123"/>
      <c r="JRB47" s="123"/>
      <c r="JRC47" s="123"/>
      <c r="JRD47" s="123"/>
      <c r="JRE47" s="123"/>
      <c r="JRF47" s="123"/>
      <c r="JRG47" s="123"/>
      <c r="JRH47" s="123"/>
      <c r="JRI47" s="123"/>
      <c r="JRJ47" s="123"/>
      <c r="JRK47" s="123"/>
      <c r="JRL47" s="123"/>
      <c r="JRM47" s="123"/>
      <c r="JRN47" s="123"/>
      <c r="JRO47" s="123"/>
      <c r="JRP47" s="123"/>
      <c r="JRQ47" s="123"/>
      <c r="JRR47" s="123"/>
      <c r="JRS47" s="123"/>
      <c r="JRT47" s="123"/>
      <c r="JRU47" s="123"/>
      <c r="JRV47" s="123"/>
      <c r="JRW47" s="123"/>
      <c r="JRX47" s="123"/>
      <c r="JRY47" s="123"/>
      <c r="JRZ47" s="123"/>
      <c r="JSA47" s="123"/>
      <c r="JSB47" s="123"/>
      <c r="JSC47" s="123"/>
      <c r="JSD47" s="123"/>
      <c r="JSE47" s="123"/>
      <c r="JSF47" s="123"/>
      <c r="JSG47" s="123"/>
      <c r="JSH47" s="123"/>
      <c r="JSI47" s="123"/>
      <c r="JSJ47" s="123"/>
      <c r="JSK47" s="123"/>
      <c r="JSL47" s="123"/>
      <c r="JSM47" s="123"/>
      <c r="JSN47" s="123"/>
      <c r="JSO47" s="123"/>
      <c r="JSP47" s="123"/>
      <c r="JSQ47" s="123"/>
      <c r="JSR47" s="123"/>
      <c r="JSS47" s="123"/>
      <c r="JST47" s="123"/>
      <c r="JSU47" s="123"/>
      <c r="JSV47" s="123"/>
      <c r="JSW47" s="123"/>
      <c r="JSX47" s="123"/>
      <c r="JSY47" s="123"/>
      <c r="JSZ47" s="123"/>
      <c r="JTA47" s="123"/>
      <c r="JTB47" s="123"/>
      <c r="JTC47" s="123"/>
      <c r="JTD47" s="123"/>
      <c r="JTE47" s="123"/>
      <c r="JTF47" s="123"/>
      <c r="JTG47" s="123"/>
      <c r="JTH47" s="123"/>
      <c r="JTI47" s="123"/>
      <c r="JTJ47" s="123"/>
      <c r="JTK47" s="123"/>
      <c r="JTL47" s="123"/>
      <c r="JTM47" s="123"/>
      <c r="JTN47" s="123"/>
      <c r="JTO47" s="123"/>
      <c r="JTP47" s="123"/>
      <c r="JTQ47" s="123"/>
      <c r="JTR47" s="123"/>
      <c r="JTS47" s="123"/>
      <c r="JTT47" s="123"/>
      <c r="JTU47" s="123"/>
      <c r="JTV47" s="123"/>
      <c r="JTW47" s="123"/>
      <c r="JTX47" s="123"/>
      <c r="JTY47" s="123"/>
      <c r="JTZ47" s="123"/>
      <c r="JUA47" s="123"/>
      <c r="JUB47" s="123"/>
      <c r="JUC47" s="123"/>
      <c r="JUD47" s="123"/>
      <c r="JUE47" s="123"/>
      <c r="JUF47" s="123"/>
      <c r="JUG47" s="123"/>
      <c r="JUH47" s="123"/>
      <c r="JUI47" s="123"/>
      <c r="JUJ47" s="123"/>
      <c r="JUK47" s="123"/>
      <c r="JUL47" s="123"/>
      <c r="JUM47" s="123"/>
      <c r="JUN47" s="123"/>
      <c r="JUO47" s="123"/>
      <c r="JUP47" s="123"/>
      <c r="JUQ47" s="123"/>
      <c r="JUR47" s="123"/>
      <c r="JUS47" s="123"/>
      <c r="JUT47" s="123"/>
      <c r="JUU47" s="123"/>
      <c r="JUV47" s="123"/>
      <c r="JUW47" s="123"/>
      <c r="JUX47" s="123"/>
      <c r="JUY47" s="123"/>
      <c r="JUZ47" s="123"/>
      <c r="JVA47" s="123"/>
      <c r="JVB47" s="123"/>
      <c r="JVC47" s="123"/>
      <c r="JVD47" s="123"/>
      <c r="JVE47" s="123"/>
      <c r="JVF47" s="123"/>
      <c r="JVG47" s="123"/>
      <c r="JVH47" s="123"/>
      <c r="JVI47" s="123"/>
      <c r="JVJ47" s="123"/>
      <c r="JVK47" s="123"/>
      <c r="JVL47" s="123"/>
      <c r="JVM47" s="123"/>
      <c r="JVN47" s="123"/>
      <c r="JVO47" s="123"/>
      <c r="JVP47" s="123"/>
      <c r="JVQ47" s="123"/>
      <c r="JVR47" s="123"/>
      <c r="JVS47" s="123"/>
      <c r="JVT47" s="123"/>
      <c r="JVU47" s="123"/>
      <c r="JVV47" s="123"/>
      <c r="JVW47" s="123"/>
      <c r="JVX47" s="123"/>
      <c r="JVY47" s="123"/>
      <c r="JVZ47" s="123"/>
      <c r="JWA47" s="123"/>
      <c r="JWB47" s="123"/>
      <c r="JWC47" s="123"/>
      <c r="JWD47" s="123"/>
      <c r="JWE47" s="123"/>
      <c r="JWF47" s="123"/>
      <c r="JWG47" s="123"/>
      <c r="JWH47" s="123"/>
      <c r="JWI47" s="123"/>
      <c r="JWJ47" s="123"/>
      <c r="JWK47" s="123"/>
      <c r="JWL47" s="123"/>
      <c r="JWM47" s="123"/>
      <c r="JWN47" s="123"/>
      <c r="JWO47" s="123"/>
      <c r="JWP47" s="123"/>
      <c r="JWQ47" s="123"/>
      <c r="JWR47" s="123"/>
      <c r="JWS47" s="123"/>
      <c r="JWT47" s="123"/>
      <c r="JWU47" s="123"/>
      <c r="JWV47" s="123"/>
      <c r="JWW47" s="123"/>
      <c r="JWX47" s="123"/>
      <c r="JWY47" s="123"/>
      <c r="JWZ47" s="123"/>
      <c r="JXA47" s="123"/>
      <c r="JXB47" s="123"/>
      <c r="JXC47" s="123"/>
      <c r="JXD47" s="123"/>
      <c r="JXE47" s="123"/>
      <c r="JXF47" s="123"/>
      <c r="JXG47" s="123"/>
      <c r="JXH47" s="123"/>
      <c r="JXI47" s="123"/>
      <c r="JXJ47" s="123"/>
      <c r="JXK47" s="123"/>
      <c r="JXL47" s="123"/>
      <c r="JXM47" s="123"/>
      <c r="JXN47" s="123"/>
      <c r="JXO47" s="123"/>
      <c r="JXP47" s="123"/>
      <c r="JXQ47" s="123"/>
      <c r="JXR47" s="123"/>
      <c r="JXS47" s="123"/>
      <c r="JXT47" s="123"/>
      <c r="JXU47" s="123"/>
      <c r="JXV47" s="123"/>
      <c r="JXW47" s="123"/>
      <c r="JXX47" s="123"/>
      <c r="JXY47" s="123"/>
      <c r="JXZ47" s="123"/>
      <c r="JYA47" s="123"/>
      <c r="JYB47" s="123"/>
      <c r="JYC47" s="123"/>
      <c r="JYD47" s="123"/>
      <c r="JYE47" s="123"/>
      <c r="JYF47" s="123"/>
      <c r="JYG47" s="123"/>
      <c r="JYH47" s="123"/>
      <c r="JYI47" s="123"/>
      <c r="JYJ47" s="123"/>
      <c r="JYK47" s="123"/>
      <c r="JYL47" s="123"/>
      <c r="JYM47" s="123"/>
      <c r="JYN47" s="123"/>
      <c r="JYO47" s="123"/>
      <c r="JYP47" s="123"/>
      <c r="JYQ47" s="123"/>
      <c r="JYR47" s="123"/>
      <c r="JYS47" s="123"/>
      <c r="JYT47" s="123"/>
      <c r="JYU47" s="123"/>
      <c r="JYV47" s="123"/>
      <c r="JYW47" s="123"/>
      <c r="JYX47" s="123"/>
      <c r="JYY47" s="123"/>
      <c r="JYZ47" s="123"/>
      <c r="JZA47" s="123"/>
      <c r="JZB47" s="123"/>
      <c r="JZC47" s="123"/>
      <c r="JZD47" s="123"/>
      <c r="JZE47" s="123"/>
      <c r="JZF47" s="123"/>
      <c r="JZG47" s="123"/>
      <c r="JZH47" s="123"/>
      <c r="JZI47" s="123"/>
      <c r="JZJ47" s="123"/>
      <c r="JZK47" s="123"/>
      <c r="JZL47" s="123"/>
      <c r="JZM47" s="123"/>
      <c r="JZN47" s="123"/>
      <c r="JZO47" s="123"/>
      <c r="JZP47" s="123"/>
      <c r="JZQ47" s="123"/>
      <c r="JZR47" s="123"/>
      <c r="JZS47" s="123"/>
      <c r="JZT47" s="123"/>
      <c r="JZU47" s="123"/>
      <c r="JZV47" s="123"/>
      <c r="JZW47" s="123"/>
      <c r="JZX47" s="123"/>
      <c r="JZY47" s="123"/>
      <c r="JZZ47" s="123"/>
      <c r="KAA47" s="123"/>
      <c r="KAB47" s="123"/>
      <c r="KAC47" s="123"/>
      <c r="KAD47" s="123"/>
      <c r="KAE47" s="123"/>
      <c r="KAF47" s="123"/>
      <c r="KAG47" s="123"/>
      <c r="KAH47" s="123"/>
      <c r="KAI47" s="123"/>
      <c r="KAJ47" s="123"/>
      <c r="KAK47" s="123"/>
      <c r="KAL47" s="123"/>
      <c r="KAM47" s="123"/>
      <c r="KAN47" s="123"/>
      <c r="KAO47" s="123"/>
      <c r="KAP47" s="123"/>
      <c r="KAQ47" s="123"/>
      <c r="KAR47" s="123"/>
      <c r="KAS47" s="123"/>
      <c r="KAT47" s="123"/>
      <c r="KAU47" s="123"/>
      <c r="KAV47" s="123"/>
      <c r="KAW47" s="123"/>
      <c r="KAX47" s="123"/>
      <c r="KAY47" s="123"/>
      <c r="KAZ47" s="123"/>
      <c r="KBA47" s="123"/>
      <c r="KBB47" s="123"/>
      <c r="KBC47" s="123"/>
      <c r="KBD47" s="123"/>
      <c r="KBE47" s="123"/>
      <c r="KBF47" s="123"/>
      <c r="KBG47" s="123"/>
      <c r="KBH47" s="123"/>
      <c r="KBI47" s="123"/>
      <c r="KBJ47" s="123"/>
      <c r="KBK47" s="123"/>
      <c r="KBL47" s="123"/>
      <c r="KBM47" s="123"/>
      <c r="KBN47" s="123"/>
      <c r="KBO47" s="123"/>
      <c r="KBP47" s="123"/>
      <c r="KBQ47" s="123"/>
      <c r="KBR47" s="123"/>
      <c r="KBS47" s="123"/>
      <c r="KBT47" s="123"/>
      <c r="KBU47" s="123"/>
      <c r="KBV47" s="123"/>
      <c r="KBW47" s="123"/>
      <c r="KBX47" s="123"/>
      <c r="KBY47" s="123"/>
      <c r="KBZ47" s="123"/>
      <c r="KCA47" s="123"/>
      <c r="KCB47" s="123"/>
      <c r="KCC47" s="123"/>
      <c r="KCD47" s="123"/>
      <c r="KCE47" s="123"/>
      <c r="KCF47" s="123"/>
      <c r="KCG47" s="123"/>
      <c r="KCH47" s="123"/>
      <c r="KCI47" s="123"/>
      <c r="KCJ47" s="123"/>
      <c r="KCK47" s="123"/>
      <c r="KCL47" s="123"/>
      <c r="KCM47" s="123"/>
      <c r="KCN47" s="123"/>
      <c r="KCO47" s="123"/>
      <c r="KCP47" s="123"/>
      <c r="KCQ47" s="123"/>
      <c r="KCR47" s="123"/>
      <c r="KCS47" s="123"/>
      <c r="KCT47" s="123"/>
      <c r="KCU47" s="123"/>
      <c r="KCV47" s="123"/>
      <c r="KCW47" s="123"/>
      <c r="KCX47" s="123"/>
      <c r="KCY47" s="123"/>
      <c r="KCZ47" s="123"/>
      <c r="KDA47" s="123"/>
      <c r="KDB47" s="123"/>
      <c r="KDC47" s="123"/>
      <c r="KDD47" s="123"/>
      <c r="KDE47" s="123"/>
      <c r="KDF47" s="123"/>
      <c r="KDG47" s="123"/>
      <c r="KDH47" s="123"/>
      <c r="KDI47" s="123"/>
      <c r="KDJ47" s="123"/>
      <c r="KDK47" s="123"/>
      <c r="KDL47" s="123"/>
      <c r="KDM47" s="123"/>
      <c r="KDN47" s="123"/>
      <c r="KDO47" s="123"/>
      <c r="KDP47" s="123"/>
      <c r="KDQ47" s="123"/>
      <c r="KDR47" s="123"/>
      <c r="KDS47" s="123"/>
      <c r="KDT47" s="123"/>
      <c r="KDU47" s="123"/>
      <c r="KDV47" s="123"/>
      <c r="KDW47" s="123"/>
      <c r="KDX47" s="123"/>
      <c r="KDY47" s="123"/>
      <c r="KDZ47" s="123"/>
      <c r="KEA47" s="123"/>
      <c r="KEB47" s="123"/>
      <c r="KEC47" s="123"/>
      <c r="KED47" s="123"/>
      <c r="KEE47" s="123"/>
      <c r="KEF47" s="123"/>
      <c r="KEG47" s="123"/>
      <c r="KEH47" s="123"/>
      <c r="KEI47" s="123"/>
      <c r="KEJ47" s="123"/>
      <c r="KEK47" s="123"/>
      <c r="KEL47" s="123"/>
      <c r="KEM47" s="123"/>
      <c r="KEN47" s="123"/>
      <c r="KEO47" s="123"/>
      <c r="KEP47" s="123"/>
      <c r="KEQ47" s="123"/>
      <c r="KER47" s="123"/>
      <c r="KES47" s="123"/>
      <c r="KET47" s="123"/>
      <c r="KEU47" s="123"/>
      <c r="KEV47" s="123"/>
      <c r="KEW47" s="123"/>
      <c r="KEX47" s="123"/>
      <c r="KEY47" s="123"/>
      <c r="KEZ47" s="123"/>
      <c r="KFA47" s="123"/>
      <c r="KFB47" s="123"/>
      <c r="KFC47" s="123"/>
      <c r="KFD47" s="123"/>
      <c r="KFE47" s="123"/>
      <c r="KFF47" s="123"/>
      <c r="KFG47" s="123"/>
      <c r="KFH47" s="123"/>
      <c r="KFI47" s="123"/>
      <c r="KFJ47" s="123"/>
      <c r="KFK47" s="123"/>
      <c r="KFL47" s="123"/>
      <c r="KFM47" s="123"/>
      <c r="KFN47" s="123"/>
      <c r="KFO47" s="123"/>
      <c r="KFP47" s="123"/>
      <c r="KFQ47" s="123"/>
      <c r="KFR47" s="123"/>
      <c r="KFS47" s="123"/>
      <c r="KFT47" s="123"/>
      <c r="KFU47" s="123"/>
      <c r="KFV47" s="123"/>
      <c r="KFW47" s="123"/>
      <c r="KFX47" s="123"/>
      <c r="KFY47" s="123"/>
      <c r="KFZ47" s="123"/>
      <c r="KGA47" s="123"/>
      <c r="KGB47" s="123"/>
      <c r="KGC47" s="123"/>
      <c r="KGD47" s="123"/>
      <c r="KGE47" s="123"/>
      <c r="KGF47" s="123"/>
      <c r="KGG47" s="123"/>
      <c r="KGH47" s="123"/>
      <c r="KGI47" s="123"/>
      <c r="KGJ47" s="123"/>
      <c r="KGK47" s="123"/>
      <c r="KGL47" s="123"/>
      <c r="KGM47" s="123"/>
      <c r="KGN47" s="123"/>
      <c r="KGO47" s="123"/>
      <c r="KGP47" s="123"/>
      <c r="KGQ47" s="123"/>
      <c r="KGR47" s="123"/>
      <c r="KGS47" s="123"/>
      <c r="KGT47" s="123"/>
      <c r="KGU47" s="123"/>
      <c r="KGV47" s="123"/>
      <c r="KGW47" s="123"/>
      <c r="KGX47" s="123"/>
      <c r="KGY47" s="123"/>
      <c r="KGZ47" s="123"/>
      <c r="KHA47" s="123"/>
      <c r="KHB47" s="123"/>
      <c r="KHC47" s="123"/>
      <c r="KHD47" s="123"/>
      <c r="KHE47" s="123"/>
      <c r="KHF47" s="123"/>
      <c r="KHG47" s="123"/>
      <c r="KHH47" s="123"/>
      <c r="KHI47" s="123"/>
      <c r="KHJ47" s="123"/>
      <c r="KHK47" s="123"/>
      <c r="KHL47" s="123"/>
      <c r="KHM47" s="123"/>
      <c r="KHN47" s="123"/>
      <c r="KHO47" s="123"/>
      <c r="KHP47" s="123"/>
      <c r="KHQ47" s="123"/>
      <c r="KHR47" s="123"/>
      <c r="KHS47" s="123"/>
      <c r="KHT47" s="123"/>
      <c r="KHU47" s="123"/>
      <c r="KHV47" s="123"/>
      <c r="KHW47" s="123"/>
      <c r="KHX47" s="123"/>
      <c r="KHY47" s="123"/>
      <c r="KHZ47" s="123"/>
      <c r="KIA47" s="123"/>
      <c r="KIB47" s="123"/>
      <c r="KIC47" s="123"/>
      <c r="KID47" s="123"/>
      <c r="KIE47" s="123"/>
      <c r="KIF47" s="123"/>
      <c r="KIG47" s="123"/>
      <c r="KIH47" s="123"/>
      <c r="KII47" s="123"/>
      <c r="KIJ47" s="123"/>
      <c r="KIK47" s="123"/>
      <c r="KIL47" s="123"/>
      <c r="KIM47" s="123"/>
      <c r="KIN47" s="123"/>
      <c r="KIO47" s="123"/>
      <c r="KIP47" s="123"/>
      <c r="KIQ47" s="123"/>
      <c r="KIR47" s="123"/>
      <c r="KIS47" s="123"/>
      <c r="KIT47" s="123"/>
      <c r="KIU47" s="123"/>
      <c r="KIV47" s="123"/>
      <c r="KIW47" s="123"/>
      <c r="KIX47" s="123"/>
      <c r="KIY47" s="123"/>
      <c r="KIZ47" s="123"/>
      <c r="KJA47" s="123"/>
      <c r="KJB47" s="123"/>
      <c r="KJC47" s="123"/>
      <c r="KJD47" s="123"/>
      <c r="KJE47" s="123"/>
      <c r="KJF47" s="123"/>
      <c r="KJG47" s="123"/>
      <c r="KJH47" s="123"/>
      <c r="KJI47" s="123"/>
      <c r="KJJ47" s="123"/>
      <c r="KJK47" s="123"/>
      <c r="KJL47" s="123"/>
      <c r="KJM47" s="123"/>
      <c r="KJN47" s="123"/>
      <c r="KJO47" s="123"/>
      <c r="KJP47" s="123"/>
      <c r="KJQ47" s="123"/>
      <c r="KJR47" s="123"/>
      <c r="KJS47" s="123"/>
      <c r="KJT47" s="123"/>
      <c r="KJU47" s="123"/>
      <c r="KJV47" s="123"/>
      <c r="KJW47" s="123"/>
      <c r="KJX47" s="123"/>
      <c r="KJY47" s="123"/>
      <c r="KJZ47" s="123"/>
      <c r="KKA47" s="123"/>
      <c r="KKB47" s="123"/>
      <c r="KKC47" s="123"/>
      <c r="KKD47" s="123"/>
      <c r="KKE47" s="123"/>
      <c r="KKF47" s="123"/>
      <c r="KKG47" s="123"/>
      <c r="KKH47" s="123"/>
      <c r="KKI47" s="123"/>
      <c r="KKJ47" s="123"/>
      <c r="KKK47" s="123"/>
      <c r="KKL47" s="123"/>
      <c r="KKM47" s="123"/>
      <c r="KKN47" s="123"/>
      <c r="KKO47" s="123"/>
      <c r="KKP47" s="123"/>
      <c r="KKQ47" s="123"/>
      <c r="KKR47" s="123"/>
      <c r="KKS47" s="123"/>
      <c r="KKT47" s="123"/>
      <c r="KKU47" s="123"/>
      <c r="KKV47" s="123"/>
      <c r="KKW47" s="123"/>
      <c r="KKX47" s="123"/>
      <c r="KKY47" s="123"/>
      <c r="KKZ47" s="123"/>
      <c r="KLA47" s="123"/>
      <c r="KLB47" s="123"/>
      <c r="KLC47" s="123"/>
      <c r="KLD47" s="123"/>
      <c r="KLE47" s="123"/>
      <c r="KLF47" s="123"/>
      <c r="KLG47" s="123"/>
      <c r="KLH47" s="123"/>
      <c r="KLI47" s="123"/>
      <c r="KLJ47" s="123"/>
      <c r="KLK47" s="123"/>
      <c r="KLL47" s="123"/>
      <c r="KLM47" s="123"/>
      <c r="KLN47" s="123"/>
      <c r="KLO47" s="123"/>
      <c r="KLP47" s="123"/>
      <c r="KLQ47" s="123"/>
      <c r="KLR47" s="123"/>
      <c r="KLS47" s="123"/>
      <c r="KLT47" s="123"/>
      <c r="KLU47" s="123"/>
      <c r="KLV47" s="123"/>
      <c r="KLW47" s="123"/>
      <c r="KLX47" s="123"/>
      <c r="KLY47" s="123"/>
      <c r="KLZ47" s="123"/>
      <c r="KMA47" s="123"/>
      <c r="KMB47" s="123"/>
      <c r="KMC47" s="123"/>
      <c r="KMD47" s="123"/>
      <c r="KME47" s="123"/>
      <c r="KMF47" s="123"/>
      <c r="KMG47" s="123"/>
      <c r="KMH47" s="123"/>
      <c r="KMI47" s="123"/>
      <c r="KMJ47" s="123"/>
      <c r="KMK47" s="123"/>
      <c r="KML47" s="123"/>
      <c r="KMM47" s="123"/>
      <c r="KMN47" s="123"/>
      <c r="KMO47" s="123"/>
      <c r="KMP47" s="123"/>
      <c r="KMQ47" s="123"/>
      <c r="KMR47" s="123"/>
      <c r="KMS47" s="123"/>
      <c r="KMT47" s="123"/>
      <c r="KMU47" s="123"/>
      <c r="KMV47" s="123"/>
      <c r="KMW47" s="123"/>
      <c r="KMX47" s="123"/>
      <c r="KMY47" s="123"/>
      <c r="KMZ47" s="123"/>
      <c r="KNA47" s="123"/>
      <c r="KNB47" s="123"/>
      <c r="KNC47" s="123"/>
      <c r="KND47" s="123"/>
      <c r="KNE47" s="123"/>
      <c r="KNF47" s="123"/>
      <c r="KNG47" s="123"/>
      <c r="KNH47" s="123"/>
      <c r="KNI47" s="123"/>
      <c r="KNJ47" s="123"/>
      <c r="KNK47" s="123"/>
      <c r="KNL47" s="123"/>
      <c r="KNM47" s="123"/>
      <c r="KNN47" s="123"/>
      <c r="KNO47" s="123"/>
      <c r="KNP47" s="123"/>
      <c r="KNQ47" s="123"/>
      <c r="KNR47" s="123"/>
      <c r="KNS47" s="123"/>
      <c r="KNT47" s="123"/>
      <c r="KNU47" s="123"/>
      <c r="KNV47" s="123"/>
      <c r="KNW47" s="123"/>
      <c r="KNX47" s="123"/>
      <c r="KNY47" s="123"/>
      <c r="KNZ47" s="123"/>
      <c r="KOA47" s="123"/>
      <c r="KOB47" s="123"/>
      <c r="KOC47" s="123"/>
      <c r="KOD47" s="123"/>
      <c r="KOE47" s="123"/>
      <c r="KOF47" s="123"/>
      <c r="KOG47" s="123"/>
      <c r="KOH47" s="123"/>
      <c r="KOI47" s="123"/>
      <c r="KOJ47" s="123"/>
      <c r="KOK47" s="123"/>
      <c r="KOL47" s="123"/>
      <c r="KOM47" s="123"/>
      <c r="KON47" s="123"/>
      <c r="KOO47" s="123"/>
      <c r="KOP47" s="123"/>
      <c r="KOQ47" s="123"/>
      <c r="KOR47" s="123"/>
      <c r="KOS47" s="123"/>
      <c r="KOT47" s="123"/>
      <c r="KOU47" s="123"/>
      <c r="KOV47" s="123"/>
      <c r="KOW47" s="123"/>
      <c r="KOX47" s="123"/>
      <c r="KOY47" s="123"/>
      <c r="KOZ47" s="123"/>
      <c r="KPA47" s="123"/>
      <c r="KPB47" s="123"/>
      <c r="KPC47" s="123"/>
      <c r="KPD47" s="123"/>
      <c r="KPE47" s="123"/>
      <c r="KPF47" s="123"/>
      <c r="KPG47" s="123"/>
      <c r="KPH47" s="123"/>
      <c r="KPI47" s="123"/>
      <c r="KPJ47" s="123"/>
      <c r="KPK47" s="123"/>
      <c r="KPL47" s="123"/>
      <c r="KPM47" s="123"/>
      <c r="KPN47" s="123"/>
      <c r="KPO47" s="123"/>
      <c r="KPP47" s="123"/>
      <c r="KPQ47" s="123"/>
      <c r="KPR47" s="123"/>
      <c r="KPS47" s="123"/>
      <c r="KPT47" s="123"/>
      <c r="KPU47" s="123"/>
      <c r="KPV47" s="123"/>
      <c r="KPW47" s="123"/>
      <c r="KPX47" s="123"/>
      <c r="KPY47" s="123"/>
      <c r="KPZ47" s="123"/>
      <c r="KQA47" s="123"/>
      <c r="KQB47" s="123"/>
      <c r="KQC47" s="123"/>
      <c r="KQD47" s="123"/>
      <c r="KQE47" s="123"/>
      <c r="KQF47" s="123"/>
      <c r="KQG47" s="123"/>
      <c r="KQH47" s="123"/>
      <c r="KQI47" s="123"/>
      <c r="KQJ47" s="123"/>
      <c r="KQK47" s="123"/>
      <c r="KQL47" s="123"/>
      <c r="KQM47" s="123"/>
      <c r="KQN47" s="123"/>
      <c r="KQO47" s="123"/>
      <c r="KQP47" s="123"/>
      <c r="KQQ47" s="123"/>
      <c r="KQR47" s="123"/>
      <c r="KQS47" s="123"/>
      <c r="KQT47" s="123"/>
      <c r="KQU47" s="123"/>
      <c r="KQV47" s="123"/>
      <c r="KQW47" s="123"/>
      <c r="KQX47" s="123"/>
      <c r="KQY47" s="123"/>
      <c r="KQZ47" s="123"/>
      <c r="KRA47" s="123"/>
      <c r="KRB47" s="123"/>
      <c r="KRC47" s="123"/>
      <c r="KRD47" s="123"/>
      <c r="KRE47" s="123"/>
      <c r="KRF47" s="123"/>
      <c r="KRG47" s="123"/>
      <c r="KRH47" s="123"/>
      <c r="KRI47" s="123"/>
      <c r="KRJ47" s="123"/>
      <c r="KRK47" s="123"/>
      <c r="KRL47" s="123"/>
      <c r="KRM47" s="123"/>
      <c r="KRN47" s="123"/>
      <c r="KRO47" s="123"/>
      <c r="KRP47" s="123"/>
      <c r="KRQ47" s="123"/>
      <c r="KRR47" s="123"/>
      <c r="KRS47" s="123"/>
      <c r="KRT47" s="123"/>
      <c r="KRU47" s="123"/>
      <c r="KRV47" s="123"/>
      <c r="KRW47" s="123"/>
      <c r="KRX47" s="123"/>
      <c r="KRY47" s="123"/>
      <c r="KRZ47" s="123"/>
      <c r="KSA47" s="123"/>
      <c r="KSB47" s="123"/>
      <c r="KSC47" s="123"/>
      <c r="KSD47" s="123"/>
      <c r="KSE47" s="123"/>
      <c r="KSF47" s="123"/>
      <c r="KSG47" s="123"/>
      <c r="KSH47" s="123"/>
      <c r="KSI47" s="123"/>
      <c r="KSJ47" s="123"/>
      <c r="KSK47" s="123"/>
      <c r="KSL47" s="123"/>
      <c r="KSM47" s="123"/>
      <c r="KSN47" s="123"/>
      <c r="KSO47" s="123"/>
      <c r="KSP47" s="123"/>
      <c r="KSQ47" s="123"/>
      <c r="KSR47" s="123"/>
      <c r="KSS47" s="123"/>
      <c r="KST47" s="123"/>
      <c r="KSU47" s="123"/>
      <c r="KSV47" s="123"/>
      <c r="KSW47" s="123"/>
      <c r="KSX47" s="123"/>
      <c r="KSY47" s="123"/>
      <c r="KSZ47" s="123"/>
      <c r="KTA47" s="123"/>
      <c r="KTB47" s="123"/>
      <c r="KTC47" s="123"/>
      <c r="KTD47" s="123"/>
      <c r="KTE47" s="123"/>
      <c r="KTF47" s="123"/>
      <c r="KTG47" s="123"/>
      <c r="KTH47" s="123"/>
      <c r="KTI47" s="123"/>
      <c r="KTJ47" s="123"/>
      <c r="KTK47" s="123"/>
      <c r="KTL47" s="123"/>
      <c r="KTM47" s="123"/>
      <c r="KTN47" s="123"/>
      <c r="KTO47" s="123"/>
      <c r="KTP47" s="123"/>
      <c r="KTQ47" s="123"/>
      <c r="KTR47" s="123"/>
      <c r="KTS47" s="123"/>
      <c r="KTT47" s="123"/>
      <c r="KTU47" s="123"/>
      <c r="KTV47" s="123"/>
      <c r="KTW47" s="123"/>
      <c r="KTX47" s="123"/>
      <c r="KTY47" s="123"/>
      <c r="KTZ47" s="123"/>
      <c r="KUA47" s="123"/>
      <c r="KUB47" s="123"/>
      <c r="KUC47" s="123"/>
      <c r="KUD47" s="123"/>
      <c r="KUE47" s="123"/>
      <c r="KUF47" s="123"/>
      <c r="KUG47" s="123"/>
      <c r="KUH47" s="123"/>
      <c r="KUI47" s="123"/>
      <c r="KUJ47" s="123"/>
      <c r="KUK47" s="123"/>
      <c r="KUL47" s="123"/>
      <c r="KUM47" s="123"/>
      <c r="KUN47" s="123"/>
      <c r="KUO47" s="123"/>
      <c r="KUP47" s="123"/>
      <c r="KUQ47" s="123"/>
      <c r="KUR47" s="123"/>
      <c r="KUS47" s="123"/>
      <c r="KUT47" s="123"/>
      <c r="KUU47" s="123"/>
      <c r="KUV47" s="123"/>
      <c r="KUW47" s="123"/>
      <c r="KUX47" s="123"/>
      <c r="KUY47" s="123"/>
      <c r="KUZ47" s="123"/>
      <c r="KVA47" s="123"/>
      <c r="KVB47" s="123"/>
      <c r="KVC47" s="123"/>
      <c r="KVD47" s="123"/>
      <c r="KVE47" s="123"/>
      <c r="KVF47" s="123"/>
      <c r="KVG47" s="123"/>
      <c r="KVH47" s="123"/>
      <c r="KVI47" s="123"/>
      <c r="KVJ47" s="123"/>
      <c r="KVK47" s="123"/>
      <c r="KVL47" s="123"/>
      <c r="KVM47" s="123"/>
      <c r="KVN47" s="123"/>
      <c r="KVO47" s="123"/>
      <c r="KVP47" s="123"/>
      <c r="KVQ47" s="123"/>
      <c r="KVR47" s="123"/>
      <c r="KVS47" s="123"/>
      <c r="KVT47" s="123"/>
      <c r="KVU47" s="123"/>
      <c r="KVV47" s="123"/>
      <c r="KVW47" s="123"/>
      <c r="KVX47" s="123"/>
      <c r="KVY47" s="123"/>
      <c r="KVZ47" s="123"/>
      <c r="KWA47" s="123"/>
      <c r="KWB47" s="123"/>
      <c r="KWC47" s="123"/>
      <c r="KWD47" s="123"/>
      <c r="KWE47" s="123"/>
      <c r="KWF47" s="123"/>
      <c r="KWG47" s="123"/>
      <c r="KWH47" s="123"/>
      <c r="KWI47" s="123"/>
      <c r="KWJ47" s="123"/>
      <c r="KWK47" s="123"/>
      <c r="KWL47" s="123"/>
      <c r="KWM47" s="123"/>
      <c r="KWN47" s="123"/>
      <c r="KWO47" s="123"/>
      <c r="KWP47" s="123"/>
      <c r="KWQ47" s="123"/>
      <c r="KWR47" s="123"/>
      <c r="KWS47" s="123"/>
      <c r="KWT47" s="123"/>
      <c r="KWU47" s="123"/>
      <c r="KWV47" s="123"/>
      <c r="KWW47" s="123"/>
      <c r="KWX47" s="123"/>
      <c r="KWY47" s="123"/>
      <c r="KWZ47" s="123"/>
      <c r="KXA47" s="123"/>
      <c r="KXB47" s="123"/>
      <c r="KXC47" s="123"/>
      <c r="KXD47" s="123"/>
      <c r="KXE47" s="123"/>
      <c r="KXF47" s="123"/>
      <c r="KXG47" s="123"/>
      <c r="KXH47" s="123"/>
      <c r="KXI47" s="123"/>
      <c r="KXJ47" s="123"/>
      <c r="KXK47" s="123"/>
      <c r="KXL47" s="123"/>
      <c r="KXM47" s="123"/>
      <c r="KXN47" s="123"/>
      <c r="KXO47" s="123"/>
      <c r="KXP47" s="123"/>
      <c r="KXQ47" s="123"/>
      <c r="KXR47" s="123"/>
      <c r="KXS47" s="123"/>
      <c r="KXT47" s="123"/>
      <c r="KXU47" s="123"/>
      <c r="KXV47" s="123"/>
      <c r="KXW47" s="123"/>
      <c r="KXX47" s="123"/>
      <c r="KXY47" s="123"/>
      <c r="KXZ47" s="123"/>
      <c r="KYA47" s="123"/>
      <c r="KYB47" s="123"/>
      <c r="KYC47" s="123"/>
      <c r="KYD47" s="123"/>
      <c r="KYE47" s="123"/>
      <c r="KYF47" s="123"/>
      <c r="KYG47" s="123"/>
      <c r="KYH47" s="123"/>
      <c r="KYI47" s="123"/>
      <c r="KYJ47" s="123"/>
      <c r="KYK47" s="123"/>
      <c r="KYL47" s="123"/>
      <c r="KYM47" s="123"/>
      <c r="KYN47" s="123"/>
      <c r="KYO47" s="123"/>
      <c r="KYP47" s="123"/>
      <c r="KYQ47" s="123"/>
      <c r="KYR47" s="123"/>
      <c r="KYS47" s="123"/>
      <c r="KYT47" s="123"/>
      <c r="KYU47" s="123"/>
      <c r="KYV47" s="123"/>
      <c r="KYW47" s="123"/>
      <c r="KYX47" s="123"/>
      <c r="KYY47" s="123"/>
      <c r="KYZ47" s="123"/>
      <c r="KZA47" s="123"/>
      <c r="KZB47" s="123"/>
      <c r="KZC47" s="123"/>
      <c r="KZD47" s="123"/>
      <c r="KZE47" s="123"/>
      <c r="KZF47" s="123"/>
      <c r="KZG47" s="123"/>
      <c r="KZH47" s="123"/>
      <c r="KZI47" s="123"/>
      <c r="KZJ47" s="123"/>
      <c r="KZK47" s="123"/>
      <c r="KZL47" s="123"/>
      <c r="KZM47" s="123"/>
      <c r="KZN47" s="123"/>
      <c r="KZO47" s="123"/>
      <c r="KZP47" s="123"/>
      <c r="KZQ47" s="123"/>
      <c r="KZR47" s="123"/>
      <c r="KZS47" s="123"/>
      <c r="KZT47" s="123"/>
      <c r="KZU47" s="123"/>
      <c r="KZV47" s="123"/>
      <c r="KZW47" s="123"/>
      <c r="KZX47" s="123"/>
      <c r="KZY47" s="123"/>
      <c r="KZZ47" s="123"/>
      <c r="LAA47" s="123"/>
      <c r="LAB47" s="123"/>
      <c r="LAC47" s="123"/>
      <c r="LAD47" s="123"/>
      <c r="LAE47" s="123"/>
      <c r="LAF47" s="123"/>
      <c r="LAG47" s="123"/>
      <c r="LAH47" s="123"/>
      <c r="LAI47" s="123"/>
      <c r="LAJ47" s="123"/>
      <c r="LAK47" s="123"/>
      <c r="LAL47" s="123"/>
      <c r="LAM47" s="123"/>
      <c r="LAN47" s="123"/>
      <c r="LAO47" s="123"/>
      <c r="LAP47" s="123"/>
      <c r="LAQ47" s="123"/>
      <c r="LAR47" s="123"/>
      <c r="LAS47" s="123"/>
      <c r="LAT47" s="123"/>
      <c r="LAU47" s="123"/>
      <c r="LAV47" s="123"/>
      <c r="LAW47" s="123"/>
      <c r="LAX47" s="123"/>
      <c r="LAY47" s="123"/>
      <c r="LAZ47" s="123"/>
      <c r="LBA47" s="123"/>
      <c r="LBB47" s="123"/>
      <c r="LBC47" s="123"/>
      <c r="LBD47" s="123"/>
      <c r="LBE47" s="123"/>
      <c r="LBF47" s="123"/>
      <c r="LBG47" s="123"/>
      <c r="LBH47" s="123"/>
      <c r="LBI47" s="123"/>
      <c r="LBJ47" s="123"/>
      <c r="LBK47" s="123"/>
      <c r="LBL47" s="123"/>
      <c r="LBM47" s="123"/>
      <c r="LBN47" s="123"/>
      <c r="LBO47" s="123"/>
      <c r="LBP47" s="123"/>
      <c r="LBQ47" s="123"/>
      <c r="LBR47" s="123"/>
      <c r="LBS47" s="123"/>
      <c r="LBT47" s="123"/>
      <c r="LBU47" s="123"/>
      <c r="LBV47" s="123"/>
      <c r="LBW47" s="123"/>
      <c r="LBX47" s="123"/>
      <c r="LBY47" s="123"/>
      <c r="LBZ47" s="123"/>
      <c r="LCA47" s="123"/>
      <c r="LCB47" s="123"/>
      <c r="LCC47" s="123"/>
      <c r="LCD47" s="123"/>
      <c r="LCE47" s="123"/>
      <c r="LCF47" s="123"/>
      <c r="LCG47" s="123"/>
      <c r="LCH47" s="123"/>
      <c r="LCI47" s="123"/>
      <c r="LCJ47" s="123"/>
      <c r="LCK47" s="123"/>
      <c r="LCL47" s="123"/>
      <c r="LCM47" s="123"/>
      <c r="LCN47" s="123"/>
      <c r="LCO47" s="123"/>
      <c r="LCP47" s="123"/>
      <c r="LCQ47" s="123"/>
      <c r="LCR47" s="123"/>
      <c r="LCS47" s="123"/>
      <c r="LCT47" s="123"/>
      <c r="LCU47" s="123"/>
      <c r="LCV47" s="123"/>
      <c r="LCW47" s="123"/>
      <c r="LCX47" s="123"/>
      <c r="LCY47" s="123"/>
      <c r="LCZ47" s="123"/>
      <c r="LDA47" s="123"/>
      <c r="LDB47" s="123"/>
      <c r="LDC47" s="123"/>
      <c r="LDD47" s="123"/>
      <c r="LDE47" s="123"/>
      <c r="LDF47" s="123"/>
      <c r="LDG47" s="123"/>
      <c r="LDH47" s="123"/>
      <c r="LDI47" s="123"/>
      <c r="LDJ47" s="123"/>
      <c r="LDK47" s="123"/>
      <c r="LDL47" s="123"/>
      <c r="LDM47" s="123"/>
      <c r="LDN47" s="123"/>
      <c r="LDO47" s="123"/>
      <c r="LDP47" s="123"/>
      <c r="LDQ47" s="123"/>
      <c r="LDR47" s="123"/>
      <c r="LDS47" s="123"/>
      <c r="LDT47" s="123"/>
      <c r="LDU47" s="123"/>
      <c r="LDV47" s="123"/>
      <c r="LDW47" s="123"/>
      <c r="LDX47" s="123"/>
      <c r="LDY47" s="123"/>
      <c r="LDZ47" s="123"/>
      <c r="LEA47" s="123"/>
      <c r="LEB47" s="123"/>
      <c r="LEC47" s="123"/>
      <c r="LED47" s="123"/>
      <c r="LEE47" s="123"/>
      <c r="LEF47" s="123"/>
      <c r="LEG47" s="123"/>
      <c r="LEH47" s="123"/>
      <c r="LEI47" s="123"/>
      <c r="LEJ47" s="123"/>
      <c r="LEK47" s="123"/>
      <c r="LEL47" s="123"/>
      <c r="LEM47" s="123"/>
      <c r="LEN47" s="123"/>
      <c r="LEO47" s="123"/>
      <c r="LEP47" s="123"/>
      <c r="LEQ47" s="123"/>
      <c r="LER47" s="123"/>
      <c r="LES47" s="123"/>
      <c r="LET47" s="123"/>
      <c r="LEU47" s="123"/>
      <c r="LEV47" s="123"/>
      <c r="LEW47" s="123"/>
      <c r="LEX47" s="123"/>
      <c r="LEY47" s="123"/>
      <c r="LEZ47" s="123"/>
      <c r="LFA47" s="123"/>
      <c r="LFB47" s="123"/>
      <c r="LFC47" s="123"/>
      <c r="LFD47" s="123"/>
      <c r="LFE47" s="123"/>
      <c r="LFF47" s="123"/>
      <c r="LFG47" s="123"/>
      <c r="LFH47" s="123"/>
      <c r="LFI47" s="123"/>
      <c r="LFJ47" s="123"/>
      <c r="LFK47" s="123"/>
      <c r="LFL47" s="123"/>
      <c r="LFM47" s="123"/>
      <c r="LFN47" s="123"/>
      <c r="LFO47" s="123"/>
      <c r="LFP47" s="123"/>
      <c r="LFQ47" s="123"/>
      <c r="LFR47" s="123"/>
      <c r="LFS47" s="123"/>
      <c r="LFT47" s="123"/>
      <c r="LFU47" s="123"/>
      <c r="LFV47" s="123"/>
      <c r="LFW47" s="123"/>
      <c r="LFX47" s="123"/>
      <c r="LFY47" s="123"/>
      <c r="LFZ47" s="123"/>
      <c r="LGA47" s="123"/>
      <c r="LGB47" s="123"/>
      <c r="LGC47" s="123"/>
      <c r="LGD47" s="123"/>
      <c r="LGE47" s="123"/>
      <c r="LGF47" s="123"/>
      <c r="LGG47" s="123"/>
      <c r="LGH47" s="123"/>
      <c r="LGI47" s="123"/>
      <c r="LGJ47" s="123"/>
      <c r="LGK47" s="123"/>
      <c r="LGL47" s="123"/>
      <c r="LGM47" s="123"/>
      <c r="LGN47" s="123"/>
      <c r="LGO47" s="123"/>
      <c r="LGP47" s="123"/>
      <c r="LGQ47" s="123"/>
      <c r="LGR47" s="123"/>
      <c r="LGS47" s="123"/>
      <c r="LGT47" s="123"/>
      <c r="LGU47" s="123"/>
      <c r="LGV47" s="123"/>
      <c r="LGW47" s="123"/>
      <c r="LGX47" s="123"/>
      <c r="LGY47" s="123"/>
      <c r="LGZ47" s="123"/>
      <c r="LHA47" s="123"/>
      <c r="LHB47" s="123"/>
      <c r="LHC47" s="123"/>
      <c r="LHD47" s="123"/>
      <c r="LHE47" s="123"/>
      <c r="LHF47" s="123"/>
      <c r="LHG47" s="123"/>
      <c r="LHH47" s="123"/>
      <c r="LHI47" s="123"/>
      <c r="LHJ47" s="123"/>
      <c r="LHK47" s="123"/>
      <c r="LHL47" s="123"/>
      <c r="LHM47" s="123"/>
      <c r="LHN47" s="123"/>
      <c r="LHO47" s="123"/>
      <c r="LHP47" s="123"/>
      <c r="LHQ47" s="123"/>
      <c r="LHR47" s="123"/>
      <c r="LHS47" s="123"/>
      <c r="LHT47" s="123"/>
      <c r="LHU47" s="123"/>
      <c r="LHV47" s="123"/>
      <c r="LHW47" s="123"/>
      <c r="LHX47" s="123"/>
      <c r="LHY47" s="123"/>
      <c r="LHZ47" s="123"/>
      <c r="LIA47" s="123"/>
      <c r="LIB47" s="123"/>
      <c r="LIC47" s="123"/>
      <c r="LID47" s="123"/>
      <c r="LIE47" s="123"/>
      <c r="LIF47" s="123"/>
      <c r="LIG47" s="123"/>
      <c r="LIH47" s="123"/>
      <c r="LII47" s="123"/>
      <c r="LIJ47" s="123"/>
      <c r="LIK47" s="123"/>
      <c r="LIL47" s="123"/>
      <c r="LIM47" s="123"/>
      <c r="LIN47" s="123"/>
      <c r="LIO47" s="123"/>
      <c r="LIP47" s="123"/>
      <c r="LIQ47" s="123"/>
      <c r="LIR47" s="123"/>
      <c r="LIS47" s="123"/>
      <c r="LIT47" s="123"/>
      <c r="LIU47" s="123"/>
      <c r="LIV47" s="123"/>
      <c r="LIW47" s="123"/>
      <c r="LIX47" s="123"/>
      <c r="LIY47" s="123"/>
      <c r="LIZ47" s="123"/>
      <c r="LJA47" s="123"/>
      <c r="LJB47" s="123"/>
      <c r="LJC47" s="123"/>
      <c r="LJD47" s="123"/>
      <c r="LJE47" s="123"/>
      <c r="LJF47" s="123"/>
      <c r="LJG47" s="123"/>
      <c r="LJH47" s="123"/>
      <c r="LJI47" s="123"/>
      <c r="LJJ47" s="123"/>
      <c r="LJK47" s="123"/>
      <c r="LJL47" s="123"/>
      <c r="LJM47" s="123"/>
      <c r="LJN47" s="123"/>
      <c r="LJO47" s="123"/>
      <c r="LJP47" s="123"/>
      <c r="LJQ47" s="123"/>
      <c r="LJR47" s="123"/>
      <c r="LJS47" s="123"/>
      <c r="LJT47" s="123"/>
      <c r="LJU47" s="123"/>
      <c r="LJV47" s="123"/>
      <c r="LJW47" s="123"/>
      <c r="LJX47" s="123"/>
      <c r="LJY47" s="123"/>
      <c r="LJZ47" s="123"/>
      <c r="LKA47" s="123"/>
      <c r="LKB47" s="123"/>
      <c r="LKC47" s="123"/>
      <c r="LKD47" s="123"/>
      <c r="LKE47" s="123"/>
      <c r="LKF47" s="123"/>
      <c r="LKG47" s="123"/>
      <c r="LKH47" s="123"/>
      <c r="LKI47" s="123"/>
      <c r="LKJ47" s="123"/>
      <c r="LKK47" s="123"/>
      <c r="LKL47" s="123"/>
      <c r="LKM47" s="123"/>
      <c r="LKN47" s="123"/>
      <c r="LKO47" s="123"/>
      <c r="LKP47" s="123"/>
      <c r="LKQ47" s="123"/>
      <c r="LKR47" s="123"/>
      <c r="LKS47" s="123"/>
      <c r="LKT47" s="123"/>
      <c r="LKU47" s="123"/>
      <c r="LKV47" s="123"/>
      <c r="LKW47" s="123"/>
      <c r="LKX47" s="123"/>
      <c r="LKY47" s="123"/>
      <c r="LKZ47" s="123"/>
      <c r="LLA47" s="123"/>
      <c r="LLB47" s="123"/>
      <c r="LLC47" s="123"/>
      <c r="LLD47" s="123"/>
      <c r="LLE47" s="123"/>
      <c r="LLF47" s="123"/>
      <c r="LLG47" s="123"/>
      <c r="LLH47" s="123"/>
      <c r="LLI47" s="123"/>
      <c r="LLJ47" s="123"/>
      <c r="LLK47" s="123"/>
      <c r="LLL47" s="123"/>
      <c r="LLM47" s="123"/>
      <c r="LLN47" s="123"/>
      <c r="LLO47" s="123"/>
      <c r="LLP47" s="123"/>
      <c r="LLQ47" s="123"/>
      <c r="LLR47" s="123"/>
      <c r="LLS47" s="123"/>
      <c r="LLT47" s="123"/>
      <c r="LLU47" s="123"/>
      <c r="LLV47" s="123"/>
      <c r="LLW47" s="123"/>
      <c r="LLX47" s="123"/>
      <c r="LLY47" s="123"/>
      <c r="LLZ47" s="123"/>
      <c r="LMA47" s="123"/>
      <c r="LMB47" s="123"/>
      <c r="LMC47" s="123"/>
      <c r="LMD47" s="123"/>
      <c r="LME47" s="123"/>
      <c r="LMF47" s="123"/>
      <c r="LMG47" s="123"/>
      <c r="LMH47" s="123"/>
      <c r="LMI47" s="123"/>
      <c r="LMJ47" s="123"/>
      <c r="LMK47" s="123"/>
      <c r="LML47" s="123"/>
      <c r="LMM47" s="123"/>
      <c r="LMN47" s="123"/>
      <c r="LMO47" s="123"/>
      <c r="LMP47" s="123"/>
      <c r="LMQ47" s="123"/>
      <c r="LMR47" s="123"/>
      <c r="LMS47" s="123"/>
      <c r="LMT47" s="123"/>
      <c r="LMU47" s="123"/>
      <c r="LMV47" s="123"/>
      <c r="LMW47" s="123"/>
      <c r="LMX47" s="123"/>
      <c r="LMY47" s="123"/>
      <c r="LMZ47" s="123"/>
      <c r="LNA47" s="123"/>
      <c r="LNB47" s="123"/>
      <c r="LNC47" s="123"/>
      <c r="LND47" s="123"/>
      <c r="LNE47" s="123"/>
      <c r="LNF47" s="123"/>
      <c r="LNG47" s="123"/>
      <c r="LNH47" s="123"/>
      <c r="LNI47" s="123"/>
      <c r="LNJ47" s="123"/>
      <c r="LNK47" s="123"/>
      <c r="LNL47" s="123"/>
      <c r="LNM47" s="123"/>
      <c r="LNN47" s="123"/>
      <c r="LNO47" s="123"/>
      <c r="LNP47" s="123"/>
      <c r="LNQ47" s="123"/>
      <c r="LNR47" s="123"/>
      <c r="LNS47" s="123"/>
      <c r="LNT47" s="123"/>
      <c r="LNU47" s="123"/>
      <c r="LNV47" s="123"/>
      <c r="LNW47" s="123"/>
      <c r="LNX47" s="123"/>
      <c r="LNY47" s="123"/>
      <c r="LNZ47" s="123"/>
      <c r="LOA47" s="123"/>
      <c r="LOB47" s="123"/>
      <c r="LOC47" s="123"/>
      <c r="LOD47" s="123"/>
      <c r="LOE47" s="123"/>
      <c r="LOF47" s="123"/>
      <c r="LOG47" s="123"/>
      <c r="LOH47" s="123"/>
      <c r="LOI47" s="123"/>
      <c r="LOJ47" s="123"/>
      <c r="LOK47" s="123"/>
      <c r="LOL47" s="123"/>
      <c r="LOM47" s="123"/>
      <c r="LON47" s="123"/>
      <c r="LOO47" s="123"/>
      <c r="LOP47" s="123"/>
      <c r="LOQ47" s="123"/>
      <c r="LOR47" s="123"/>
      <c r="LOS47" s="123"/>
      <c r="LOT47" s="123"/>
      <c r="LOU47" s="123"/>
      <c r="LOV47" s="123"/>
      <c r="LOW47" s="123"/>
      <c r="LOX47" s="123"/>
      <c r="LOY47" s="123"/>
      <c r="LOZ47" s="123"/>
      <c r="LPA47" s="123"/>
      <c r="LPB47" s="123"/>
      <c r="LPC47" s="123"/>
      <c r="LPD47" s="123"/>
      <c r="LPE47" s="123"/>
      <c r="LPF47" s="123"/>
      <c r="LPG47" s="123"/>
      <c r="LPH47" s="123"/>
      <c r="LPI47" s="123"/>
      <c r="LPJ47" s="123"/>
      <c r="LPK47" s="123"/>
      <c r="LPL47" s="123"/>
      <c r="LPM47" s="123"/>
      <c r="LPN47" s="123"/>
      <c r="LPO47" s="123"/>
      <c r="LPP47" s="123"/>
      <c r="LPQ47" s="123"/>
      <c r="LPR47" s="123"/>
      <c r="LPS47" s="123"/>
      <c r="LPT47" s="123"/>
      <c r="LPU47" s="123"/>
      <c r="LPV47" s="123"/>
      <c r="LPW47" s="123"/>
      <c r="LPX47" s="123"/>
      <c r="LPY47" s="123"/>
      <c r="LPZ47" s="123"/>
      <c r="LQA47" s="123"/>
      <c r="LQB47" s="123"/>
      <c r="LQC47" s="123"/>
      <c r="LQD47" s="123"/>
      <c r="LQE47" s="123"/>
      <c r="LQF47" s="123"/>
      <c r="LQG47" s="123"/>
      <c r="LQH47" s="123"/>
      <c r="LQI47" s="123"/>
      <c r="LQJ47" s="123"/>
      <c r="LQK47" s="123"/>
      <c r="LQL47" s="123"/>
      <c r="LQM47" s="123"/>
      <c r="LQN47" s="123"/>
      <c r="LQO47" s="123"/>
      <c r="LQP47" s="123"/>
      <c r="LQQ47" s="123"/>
      <c r="LQR47" s="123"/>
      <c r="LQS47" s="123"/>
      <c r="LQT47" s="123"/>
      <c r="LQU47" s="123"/>
      <c r="LQV47" s="123"/>
      <c r="LQW47" s="123"/>
      <c r="LQX47" s="123"/>
      <c r="LQY47" s="123"/>
      <c r="LQZ47" s="123"/>
      <c r="LRA47" s="123"/>
      <c r="LRB47" s="123"/>
      <c r="LRC47" s="123"/>
      <c r="LRD47" s="123"/>
      <c r="LRE47" s="123"/>
      <c r="LRF47" s="123"/>
      <c r="LRG47" s="123"/>
      <c r="LRH47" s="123"/>
      <c r="LRI47" s="123"/>
      <c r="LRJ47" s="123"/>
      <c r="LRK47" s="123"/>
      <c r="LRL47" s="123"/>
      <c r="LRM47" s="123"/>
      <c r="LRN47" s="123"/>
      <c r="LRO47" s="123"/>
      <c r="LRP47" s="123"/>
      <c r="LRQ47" s="123"/>
      <c r="LRR47" s="123"/>
      <c r="LRS47" s="123"/>
      <c r="LRT47" s="123"/>
      <c r="LRU47" s="123"/>
      <c r="LRV47" s="123"/>
      <c r="LRW47" s="123"/>
      <c r="LRX47" s="123"/>
      <c r="LRY47" s="123"/>
      <c r="LRZ47" s="123"/>
      <c r="LSA47" s="123"/>
      <c r="LSB47" s="123"/>
      <c r="LSC47" s="123"/>
      <c r="LSD47" s="123"/>
      <c r="LSE47" s="123"/>
      <c r="LSF47" s="123"/>
      <c r="LSG47" s="123"/>
      <c r="LSH47" s="123"/>
      <c r="LSI47" s="123"/>
      <c r="LSJ47" s="123"/>
      <c r="LSK47" s="123"/>
      <c r="LSL47" s="123"/>
      <c r="LSM47" s="123"/>
      <c r="LSN47" s="123"/>
      <c r="LSO47" s="123"/>
      <c r="LSP47" s="123"/>
      <c r="LSQ47" s="123"/>
      <c r="LSR47" s="123"/>
      <c r="LSS47" s="123"/>
      <c r="LST47" s="123"/>
      <c r="LSU47" s="123"/>
      <c r="LSV47" s="123"/>
      <c r="LSW47" s="123"/>
      <c r="LSX47" s="123"/>
      <c r="LSY47" s="123"/>
      <c r="LSZ47" s="123"/>
      <c r="LTA47" s="123"/>
      <c r="LTB47" s="123"/>
      <c r="LTC47" s="123"/>
      <c r="LTD47" s="123"/>
      <c r="LTE47" s="123"/>
      <c r="LTF47" s="123"/>
      <c r="LTG47" s="123"/>
      <c r="LTH47" s="123"/>
      <c r="LTI47" s="123"/>
      <c r="LTJ47" s="123"/>
      <c r="LTK47" s="123"/>
      <c r="LTL47" s="123"/>
      <c r="LTM47" s="123"/>
      <c r="LTN47" s="123"/>
      <c r="LTO47" s="123"/>
      <c r="LTP47" s="123"/>
      <c r="LTQ47" s="123"/>
      <c r="LTR47" s="123"/>
      <c r="LTS47" s="123"/>
      <c r="LTT47" s="123"/>
      <c r="LTU47" s="123"/>
      <c r="LTV47" s="123"/>
      <c r="LTW47" s="123"/>
      <c r="LTX47" s="123"/>
      <c r="LTY47" s="123"/>
      <c r="LTZ47" s="123"/>
      <c r="LUA47" s="123"/>
      <c r="LUB47" s="123"/>
      <c r="LUC47" s="123"/>
      <c r="LUD47" s="123"/>
      <c r="LUE47" s="123"/>
      <c r="LUF47" s="123"/>
      <c r="LUG47" s="123"/>
      <c r="LUH47" s="123"/>
      <c r="LUI47" s="123"/>
      <c r="LUJ47" s="123"/>
      <c r="LUK47" s="123"/>
      <c r="LUL47" s="123"/>
      <c r="LUM47" s="123"/>
      <c r="LUN47" s="123"/>
      <c r="LUO47" s="123"/>
      <c r="LUP47" s="123"/>
      <c r="LUQ47" s="123"/>
      <c r="LUR47" s="123"/>
      <c r="LUS47" s="123"/>
      <c r="LUT47" s="123"/>
      <c r="LUU47" s="123"/>
      <c r="LUV47" s="123"/>
      <c r="LUW47" s="123"/>
      <c r="LUX47" s="123"/>
      <c r="LUY47" s="123"/>
      <c r="LUZ47" s="123"/>
      <c r="LVA47" s="123"/>
      <c r="LVB47" s="123"/>
      <c r="LVC47" s="123"/>
      <c r="LVD47" s="123"/>
      <c r="LVE47" s="123"/>
      <c r="LVF47" s="123"/>
      <c r="LVG47" s="123"/>
      <c r="LVH47" s="123"/>
      <c r="LVI47" s="123"/>
      <c r="LVJ47" s="123"/>
      <c r="LVK47" s="123"/>
      <c r="LVL47" s="123"/>
      <c r="LVM47" s="123"/>
      <c r="LVN47" s="123"/>
      <c r="LVO47" s="123"/>
      <c r="LVP47" s="123"/>
      <c r="LVQ47" s="123"/>
      <c r="LVR47" s="123"/>
      <c r="LVS47" s="123"/>
      <c r="LVT47" s="123"/>
      <c r="LVU47" s="123"/>
      <c r="LVV47" s="123"/>
      <c r="LVW47" s="123"/>
      <c r="LVX47" s="123"/>
      <c r="LVY47" s="123"/>
      <c r="LVZ47" s="123"/>
      <c r="LWA47" s="123"/>
      <c r="LWB47" s="123"/>
      <c r="LWC47" s="123"/>
      <c r="LWD47" s="123"/>
      <c r="LWE47" s="123"/>
      <c r="LWF47" s="123"/>
      <c r="LWG47" s="123"/>
      <c r="LWH47" s="123"/>
      <c r="LWI47" s="123"/>
      <c r="LWJ47" s="123"/>
      <c r="LWK47" s="123"/>
      <c r="LWL47" s="123"/>
      <c r="LWM47" s="123"/>
      <c r="LWN47" s="123"/>
      <c r="LWO47" s="123"/>
      <c r="LWP47" s="123"/>
      <c r="LWQ47" s="123"/>
      <c r="LWR47" s="123"/>
      <c r="LWS47" s="123"/>
      <c r="LWT47" s="123"/>
      <c r="LWU47" s="123"/>
      <c r="LWV47" s="123"/>
      <c r="LWW47" s="123"/>
      <c r="LWX47" s="123"/>
      <c r="LWY47" s="123"/>
      <c r="LWZ47" s="123"/>
      <c r="LXA47" s="123"/>
      <c r="LXB47" s="123"/>
      <c r="LXC47" s="123"/>
      <c r="LXD47" s="123"/>
      <c r="LXE47" s="123"/>
      <c r="LXF47" s="123"/>
      <c r="LXG47" s="123"/>
      <c r="LXH47" s="123"/>
      <c r="LXI47" s="123"/>
      <c r="LXJ47" s="123"/>
      <c r="LXK47" s="123"/>
      <c r="LXL47" s="123"/>
      <c r="LXM47" s="123"/>
      <c r="LXN47" s="123"/>
      <c r="LXO47" s="123"/>
      <c r="LXP47" s="123"/>
      <c r="LXQ47" s="123"/>
      <c r="LXR47" s="123"/>
      <c r="LXS47" s="123"/>
      <c r="LXT47" s="123"/>
      <c r="LXU47" s="123"/>
      <c r="LXV47" s="123"/>
      <c r="LXW47" s="123"/>
      <c r="LXX47" s="123"/>
      <c r="LXY47" s="123"/>
      <c r="LXZ47" s="123"/>
      <c r="LYA47" s="123"/>
      <c r="LYB47" s="123"/>
      <c r="LYC47" s="123"/>
      <c r="LYD47" s="123"/>
      <c r="LYE47" s="123"/>
      <c r="LYF47" s="123"/>
      <c r="LYG47" s="123"/>
      <c r="LYH47" s="123"/>
      <c r="LYI47" s="123"/>
      <c r="LYJ47" s="123"/>
      <c r="LYK47" s="123"/>
      <c r="LYL47" s="123"/>
      <c r="LYM47" s="123"/>
      <c r="LYN47" s="123"/>
      <c r="LYO47" s="123"/>
      <c r="LYP47" s="123"/>
      <c r="LYQ47" s="123"/>
      <c r="LYR47" s="123"/>
      <c r="LYS47" s="123"/>
      <c r="LYT47" s="123"/>
      <c r="LYU47" s="123"/>
      <c r="LYV47" s="123"/>
      <c r="LYW47" s="123"/>
      <c r="LYX47" s="123"/>
      <c r="LYY47" s="123"/>
      <c r="LYZ47" s="123"/>
      <c r="LZA47" s="123"/>
      <c r="LZB47" s="123"/>
      <c r="LZC47" s="123"/>
      <c r="LZD47" s="123"/>
      <c r="LZE47" s="123"/>
      <c r="LZF47" s="123"/>
      <c r="LZG47" s="123"/>
      <c r="LZH47" s="123"/>
      <c r="LZI47" s="123"/>
      <c r="LZJ47" s="123"/>
      <c r="LZK47" s="123"/>
      <c r="LZL47" s="123"/>
      <c r="LZM47" s="123"/>
      <c r="LZN47" s="123"/>
      <c r="LZO47" s="123"/>
      <c r="LZP47" s="123"/>
      <c r="LZQ47" s="123"/>
      <c r="LZR47" s="123"/>
      <c r="LZS47" s="123"/>
      <c r="LZT47" s="123"/>
      <c r="LZU47" s="123"/>
      <c r="LZV47" s="123"/>
      <c r="LZW47" s="123"/>
      <c r="LZX47" s="123"/>
      <c r="LZY47" s="123"/>
      <c r="LZZ47" s="123"/>
      <c r="MAA47" s="123"/>
      <c r="MAB47" s="123"/>
      <c r="MAC47" s="123"/>
      <c r="MAD47" s="123"/>
      <c r="MAE47" s="123"/>
      <c r="MAF47" s="123"/>
      <c r="MAG47" s="123"/>
      <c r="MAH47" s="123"/>
      <c r="MAI47" s="123"/>
      <c r="MAJ47" s="123"/>
      <c r="MAK47" s="123"/>
      <c r="MAL47" s="123"/>
      <c r="MAM47" s="123"/>
      <c r="MAN47" s="123"/>
      <c r="MAO47" s="123"/>
      <c r="MAP47" s="123"/>
      <c r="MAQ47" s="123"/>
      <c r="MAR47" s="123"/>
      <c r="MAS47" s="123"/>
      <c r="MAT47" s="123"/>
      <c r="MAU47" s="123"/>
      <c r="MAV47" s="123"/>
      <c r="MAW47" s="123"/>
      <c r="MAX47" s="123"/>
      <c r="MAY47" s="123"/>
      <c r="MAZ47" s="123"/>
      <c r="MBA47" s="123"/>
      <c r="MBB47" s="123"/>
      <c r="MBC47" s="123"/>
      <c r="MBD47" s="123"/>
      <c r="MBE47" s="123"/>
      <c r="MBF47" s="123"/>
      <c r="MBG47" s="123"/>
      <c r="MBH47" s="123"/>
      <c r="MBI47" s="123"/>
      <c r="MBJ47" s="123"/>
      <c r="MBK47" s="123"/>
      <c r="MBL47" s="123"/>
      <c r="MBM47" s="123"/>
      <c r="MBN47" s="123"/>
      <c r="MBO47" s="123"/>
      <c r="MBP47" s="123"/>
      <c r="MBQ47" s="123"/>
      <c r="MBR47" s="123"/>
      <c r="MBS47" s="123"/>
      <c r="MBT47" s="123"/>
      <c r="MBU47" s="123"/>
      <c r="MBV47" s="123"/>
      <c r="MBW47" s="123"/>
      <c r="MBX47" s="123"/>
      <c r="MBY47" s="123"/>
      <c r="MBZ47" s="123"/>
      <c r="MCA47" s="123"/>
      <c r="MCB47" s="123"/>
      <c r="MCC47" s="123"/>
      <c r="MCD47" s="123"/>
      <c r="MCE47" s="123"/>
      <c r="MCF47" s="123"/>
      <c r="MCG47" s="123"/>
      <c r="MCH47" s="123"/>
      <c r="MCI47" s="123"/>
      <c r="MCJ47" s="123"/>
      <c r="MCK47" s="123"/>
      <c r="MCL47" s="123"/>
      <c r="MCM47" s="123"/>
      <c r="MCN47" s="123"/>
      <c r="MCO47" s="123"/>
      <c r="MCP47" s="123"/>
      <c r="MCQ47" s="123"/>
      <c r="MCR47" s="123"/>
      <c r="MCS47" s="123"/>
      <c r="MCT47" s="123"/>
      <c r="MCU47" s="123"/>
      <c r="MCV47" s="123"/>
      <c r="MCW47" s="123"/>
      <c r="MCX47" s="123"/>
      <c r="MCY47" s="123"/>
      <c r="MCZ47" s="123"/>
      <c r="MDA47" s="123"/>
      <c r="MDB47" s="123"/>
      <c r="MDC47" s="123"/>
      <c r="MDD47" s="123"/>
      <c r="MDE47" s="123"/>
      <c r="MDF47" s="123"/>
      <c r="MDG47" s="123"/>
      <c r="MDH47" s="123"/>
      <c r="MDI47" s="123"/>
      <c r="MDJ47" s="123"/>
      <c r="MDK47" s="123"/>
      <c r="MDL47" s="123"/>
      <c r="MDM47" s="123"/>
      <c r="MDN47" s="123"/>
      <c r="MDO47" s="123"/>
      <c r="MDP47" s="123"/>
      <c r="MDQ47" s="123"/>
      <c r="MDR47" s="123"/>
      <c r="MDS47" s="123"/>
      <c r="MDT47" s="123"/>
      <c r="MDU47" s="123"/>
      <c r="MDV47" s="123"/>
      <c r="MDW47" s="123"/>
      <c r="MDX47" s="123"/>
      <c r="MDY47" s="123"/>
      <c r="MDZ47" s="123"/>
      <c r="MEA47" s="123"/>
      <c r="MEB47" s="123"/>
      <c r="MEC47" s="123"/>
      <c r="MED47" s="123"/>
      <c r="MEE47" s="123"/>
      <c r="MEF47" s="123"/>
      <c r="MEG47" s="123"/>
      <c r="MEH47" s="123"/>
      <c r="MEI47" s="123"/>
      <c r="MEJ47" s="123"/>
      <c r="MEK47" s="123"/>
      <c r="MEL47" s="123"/>
      <c r="MEM47" s="123"/>
      <c r="MEN47" s="123"/>
      <c r="MEO47" s="123"/>
      <c r="MEP47" s="123"/>
      <c r="MEQ47" s="123"/>
      <c r="MER47" s="123"/>
      <c r="MES47" s="123"/>
      <c r="MET47" s="123"/>
      <c r="MEU47" s="123"/>
      <c r="MEV47" s="123"/>
      <c r="MEW47" s="123"/>
      <c r="MEX47" s="123"/>
      <c r="MEY47" s="123"/>
      <c r="MEZ47" s="123"/>
      <c r="MFA47" s="123"/>
      <c r="MFB47" s="123"/>
      <c r="MFC47" s="123"/>
      <c r="MFD47" s="123"/>
      <c r="MFE47" s="123"/>
      <c r="MFF47" s="123"/>
      <c r="MFG47" s="123"/>
      <c r="MFH47" s="123"/>
      <c r="MFI47" s="123"/>
      <c r="MFJ47" s="123"/>
      <c r="MFK47" s="123"/>
      <c r="MFL47" s="123"/>
      <c r="MFM47" s="123"/>
      <c r="MFN47" s="123"/>
      <c r="MFO47" s="123"/>
      <c r="MFP47" s="123"/>
      <c r="MFQ47" s="123"/>
      <c r="MFR47" s="123"/>
      <c r="MFS47" s="123"/>
      <c r="MFT47" s="123"/>
      <c r="MFU47" s="123"/>
      <c r="MFV47" s="123"/>
      <c r="MFW47" s="123"/>
      <c r="MFX47" s="123"/>
      <c r="MFY47" s="123"/>
      <c r="MFZ47" s="123"/>
      <c r="MGA47" s="123"/>
      <c r="MGB47" s="123"/>
      <c r="MGC47" s="123"/>
      <c r="MGD47" s="123"/>
      <c r="MGE47" s="123"/>
      <c r="MGF47" s="123"/>
      <c r="MGG47" s="123"/>
      <c r="MGH47" s="123"/>
      <c r="MGI47" s="123"/>
      <c r="MGJ47" s="123"/>
      <c r="MGK47" s="123"/>
      <c r="MGL47" s="123"/>
      <c r="MGM47" s="123"/>
      <c r="MGN47" s="123"/>
      <c r="MGO47" s="123"/>
      <c r="MGP47" s="123"/>
      <c r="MGQ47" s="123"/>
      <c r="MGR47" s="123"/>
      <c r="MGS47" s="123"/>
      <c r="MGT47" s="123"/>
      <c r="MGU47" s="123"/>
      <c r="MGV47" s="123"/>
      <c r="MGW47" s="123"/>
      <c r="MGX47" s="123"/>
      <c r="MGY47" s="123"/>
      <c r="MGZ47" s="123"/>
      <c r="MHA47" s="123"/>
      <c r="MHB47" s="123"/>
      <c r="MHC47" s="123"/>
      <c r="MHD47" s="123"/>
      <c r="MHE47" s="123"/>
      <c r="MHF47" s="123"/>
      <c r="MHG47" s="123"/>
      <c r="MHH47" s="123"/>
      <c r="MHI47" s="123"/>
      <c r="MHJ47" s="123"/>
      <c r="MHK47" s="123"/>
      <c r="MHL47" s="123"/>
      <c r="MHM47" s="123"/>
      <c r="MHN47" s="123"/>
      <c r="MHO47" s="123"/>
      <c r="MHP47" s="123"/>
      <c r="MHQ47" s="123"/>
      <c r="MHR47" s="123"/>
      <c r="MHS47" s="123"/>
      <c r="MHT47" s="123"/>
      <c r="MHU47" s="123"/>
      <c r="MHV47" s="123"/>
      <c r="MHW47" s="123"/>
      <c r="MHX47" s="123"/>
      <c r="MHY47" s="123"/>
      <c r="MHZ47" s="123"/>
      <c r="MIA47" s="123"/>
      <c r="MIB47" s="123"/>
      <c r="MIC47" s="123"/>
      <c r="MID47" s="123"/>
      <c r="MIE47" s="123"/>
      <c r="MIF47" s="123"/>
      <c r="MIG47" s="123"/>
      <c r="MIH47" s="123"/>
      <c r="MII47" s="123"/>
      <c r="MIJ47" s="123"/>
      <c r="MIK47" s="123"/>
      <c r="MIL47" s="123"/>
      <c r="MIM47" s="123"/>
      <c r="MIN47" s="123"/>
      <c r="MIO47" s="123"/>
      <c r="MIP47" s="123"/>
      <c r="MIQ47" s="123"/>
      <c r="MIR47" s="123"/>
      <c r="MIS47" s="123"/>
      <c r="MIT47" s="123"/>
      <c r="MIU47" s="123"/>
      <c r="MIV47" s="123"/>
      <c r="MIW47" s="123"/>
      <c r="MIX47" s="123"/>
      <c r="MIY47" s="123"/>
      <c r="MIZ47" s="123"/>
      <c r="MJA47" s="123"/>
      <c r="MJB47" s="123"/>
      <c r="MJC47" s="123"/>
      <c r="MJD47" s="123"/>
      <c r="MJE47" s="123"/>
      <c r="MJF47" s="123"/>
      <c r="MJG47" s="123"/>
      <c r="MJH47" s="123"/>
      <c r="MJI47" s="123"/>
      <c r="MJJ47" s="123"/>
      <c r="MJK47" s="123"/>
      <c r="MJL47" s="123"/>
      <c r="MJM47" s="123"/>
      <c r="MJN47" s="123"/>
      <c r="MJO47" s="123"/>
      <c r="MJP47" s="123"/>
      <c r="MJQ47" s="123"/>
      <c r="MJR47" s="123"/>
      <c r="MJS47" s="123"/>
      <c r="MJT47" s="123"/>
      <c r="MJU47" s="123"/>
      <c r="MJV47" s="123"/>
      <c r="MJW47" s="123"/>
      <c r="MJX47" s="123"/>
      <c r="MJY47" s="123"/>
      <c r="MJZ47" s="123"/>
      <c r="MKA47" s="123"/>
      <c r="MKB47" s="123"/>
      <c r="MKC47" s="123"/>
      <c r="MKD47" s="123"/>
      <c r="MKE47" s="123"/>
      <c r="MKF47" s="123"/>
      <c r="MKG47" s="123"/>
      <c r="MKH47" s="123"/>
      <c r="MKI47" s="123"/>
      <c r="MKJ47" s="123"/>
      <c r="MKK47" s="123"/>
      <c r="MKL47" s="123"/>
      <c r="MKM47" s="123"/>
      <c r="MKN47" s="123"/>
      <c r="MKO47" s="123"/>
      <c r="MKP47" s="123"/>
      <c r="MKQ47" s="123"/>
      <c r="MKR47" s="123"/>
      <c r="MKS47" s="123"/>
      <c r="MKT47" s="123"/>
      <c r="MKU47" s="123"/>
      <c r="MKV47" s="123"/>
      <c r="MKW47" s="123"/>
      <c r="MKX47" s="123"/>
      <c r="MKY47" s="123"/>
      <c r="MKZ47" s="123"/>
      <c r="MLA47" s="123"/>
      <c r="MLB47" s="123"/>
      <c r="MLC47" s="123"/>
      <c r="MLD47" s="123"/>
      <c r="MLE47" s="123"/>
      <c r="MLF47" s="123"/>
      <c r="MLG47" s="123"/>
      <c r="MLH47" s="123"/>
      <c r="MLI47" s="123"/>
      <c r="MLJ47" s="123"/>
      <c r="MLK47" s="123"/>
      <c r="MLL47" s="123"/>
      <c r="MLM47" s="123"/>
      <c r="MLN47" s="123"/>
      <c r="MLO47" s="123"/>
      <c r="MLP47" s="123"/>
      <c r="MLQ47" s="123"/>
      <c r="MLR47" s="123"/>
      <c r="MLS47" s="123"/>
      <c r="MLT47" s="123"/>
      <c r="MLU47" s="123"/>
      <c r="MLV47" s="123"/>
      <c r="MLW47" s="123"/>
      <c r="MLX47" s="123"/>
      <c r="MLY47" s="123"/>
      <c r="MLZ47" s="123"/>
      <c r="MMA47" s="123"/>
      <c r="MMB47" s="123"/>
      <c r="MMC47" s="123"/>
      <c r="MMD47" s="123"/>
      <c r="MME47" s="123"/>
      <c r="MMF47" s="123"/>
      <c r="MMG47" s="123"/>
      <c r="MMH47" s="123"/>
      <c r="MMI47" s="123"/>
      <c r="MMJ47" s="123"/>
      <c r="MMK47" s="123"/>
      <c r="MML47" s="123"/>
      <c r="MMM47" s="123"/>
      <c r="MMN47" s="123"/>
      <c r="MMO47" s="123"/>
      <c r="MMP47" s="123"/>
      <c r="MMQ47" s="123"/>
      <c r="MMR47" s="123"/>
      <c r="MMS47" s="123"/>
      <c r="MMT47" s="123"/>
      <c r="MMU47" s="123"/>
      <c r="MMV47" s="123"/>
      <c r="MMW47" s="123"/>
      <c r="MMX47" s="123"/>
      <c r="MMY47" s="123"/>
      <c r="MMZ47" s="123"/>
      <c r="MNA47" s="123"/>
      <c r="MNB47" s="123"/>
      <c r="MNC47" s="123"/>
      <c r="MND47" s="123"/>
      <c r="MNE47" s="123"/>
      <c r="MNF47" s="123"/>
      <c r="MNG47" s="123"/>
      <c r="MNH47" s="123"/>
      <c r="MNI47" s="123"/>
      <c r="MNJ47" s="123"/>
      <c r="MNK47" s="123"/>
      <c r="MNL47" s="123"/>
      <c r="MNM47" s="123"/>
      <c r="MNN47" s="123"/>
      <c r="MNO47" s="123"/>
      <c r="MNP47" s="123"/>
      <c r="MNQ47" s="123"/>
      <c r="MNR47" s="123"/>
      <c r="MNS47" s="123"/>
      <c r="MNT47" s="123"/>
      <c r="MNU47" s="123"/>
      <c r="MNV47" s="123"/>
      <c r="MNW47" s="123"/>
      <c r="MNX47" s="123"/>
      <c r="MNY47" s="123"/>
      <c r="MNZ47" s="123"/>
      <c r="MOA47" s="123"/>
      <c r="MOB47" s="123"/>
      <c r="MOC47" s="123"/>
      <c r="MOD47" s="123"/>
      <c r="MOE47" s="123"/>
      <c r="MOF47" s="123"/>
      <c r="MOG47" s="123"/>
      <c r="MOH47" s="123"/>
      <c r="MOI47" s="123"/>
      <c r="MOJ47" s="123"/>
      <c r="MOK47" s="123"/>
      <c r="MOL47" s="123"/>
      <c r="MOM47" s="123"/>
      <c r="MON47" s="123"/>
      <c r="MOO47" s="123"/>
      <c r="MOP47" s="123"/>
      <c r="MOQ47" s="123"/>
      <c r="MOR47" s="123"/>
      <c r="MOS47" s="123"/>
      <c r="MOT47" s="123"/>
      <c r="MOU47" s="123"/>
      <c r="MOV47" s="123"/>
      <c r="MOW47" s="123"/>
      <c r="MOX47" s="123"/>
      <c r="MOY47" s="123"/>
      <c r="MOZ47" s="123"/>
      <c r="MPA47" s="123"/>
      <c r="MPB47" s="123"/>
      <c r="MPC47" s="123"/>
      <c r="MPD47" s="123"/>
      <c r="MPE47" s="123"/>
      <c r="MPF47" s="123"/>
      <c r="MPG47" s="123"/>
      <c r="MPH47" s="123"/>
      <c r="MPI47" s="123"/>
      <c r="MPJ47" s="123"/>
      <c r="MPK47" s="123"/>
      <c r="MPL47" s="123"/>
      <c r="MPM47" s="123"/>
      <c r="MPN47" s="123"/>
      <c r="MPO47" s="123"/>
      <c r="MPP47" s="123"/>
      <c r="MPQ47" s="123"/>
      <c r="MPR47" s="123"/>
      <c r="MPS47" s="123"/>
      <c r="MPT47" s="123"/>
      <c r="MPU47" s="123"/>
      <c r="MPV47" s="123"/>
      <c r="MPW47" s="123"/>
      <c r="MPX47" s="123"/>
      <c r="MPY47" s="123"/>
      <c r="MPZ47" s="123"/>
      <c r="MQA47" s="123"/>
      <c r="MQB47" s="123"/>
      <c r="MQC47" s="123"/>
      <c r="MQD47" s="123"/>
      <c r="MQE47" s="123"/>
      <c r="MQF47" s="123"/>
      <c r="MQG47" s="123"/>
      <c r="MQH47" s="123"/>
      <c r="MQI47" s="123"/>
      <c r="MQJ47" s="123"/>
      <c r="MQK47" s="123"/>
      <c r="MQL47" s="123"/>
      <c r="MQM47" s="123"/>
      <c r="MQN47" s="123"/>
      <c r="MQO47" s="123"/>
      <c r="MQP47" s="123"/>
      <c r="MQQ47" s="123"/>
      <c r="MQR47" s="123"/>
      <c r="MQS47" s="123"/>
      <c r="MQT47" s="123"/>
      <c r="MQU47" s="123"/>
      <c r="MQV47" s="123"/>
      <c r="MQW47" s="123"/>
      <c r="MQX47" s="123"/>
      <c r="MQY47" s="123"/>
      <c r="MQZ47" s="123"/>
      <c r="MRA47" s="123"/>
      <c r="MRB47" s="123"/>
      <c r="MRC47" s="123"/>
      <c r="MRD47" s="123"/>
      <c r="MRE47" s="123"/>
      <c r="MRF47" s="123"/>
      <c r="MRG47" s="123"/>
      <c r="MRH47" s="123"/>
      <c r="MRI47" s="123"/>
      <c r="MRJ47" s="123"/>
      <c r="MRK47" s="123"/>
      <c r="MRL47" s="123"/>
      <c r="MRM47" s="123"/>
      <c r="MRN47" s="123"/>
      <c r="MRO47" s="123"/>
      <c r="MRP47" s="123"/>
      <c r="MRQ47" s="123"/>
      <c r="MRR47" s="123"/>
      <c r="MRS47" s="123"/>
      <c r="MRT47" s="123"/>
      <c r="MRU47" s="123"/>
      <c r="MRV47" s="123"/>
      <c r="MRW47" s="123"/>
      <c r="MRX47" s="123"/>
      <c r="MRY47" s="123"/>
      <c r="MRZ47" s="123"/>
      <c r="MSA47" s="123"/>
      <c r="MSB47" s="123"/>
      <c r="MSC47" s="123"/>
      <c r="MSD47" s="123"/>
      <c r="MSE47" s="123"/>
      <c r="MSF47" s="123"/>
      <c r="MSG47" s="123"/>
      <c r="MSH47" s="123"/>
      <c r="MSI47" s="123"/>
      <c r="MSJ47" s="123"/>
      <c r="MSK47" s="123"/>
      <c r="MSL47" s="123"/>
      <c r="MSM47" s="123"/>
      <c r="MSN47" s="123"/>
      <c r="MSO47" s="123"/>
      <c r="MSP47" s="123"/>
      <c r="MSQ47" s="123"/>
      <c r="MSR47" s="123"/>
      <c r="MSS47" s="123"/>
      <c r="MST47" s="123"/>
      <c r="MSU47" s="123"/>
      <c r="MSV47" s="123"/>
      <c r="MSW47" s="123"/>
      <c r="MSX47" s="123"/>
      <c r="MSY47" s="123"/>
      <c r="MSZ47" s="123"/>
      <c r="MTA47" s="123"/>
      <c r="MTB47" s="123"/>
      <c r="MTC47" s="123"/>
      <c r="MTD47" s="123"/>
      <c r="MTE47" s="123"/>
      <c r="MTF47" s="123"/>
      <c r="MTG47" s="123"/>
      <c r="MTH47" s="123"/>
      <c r="MTI47" s="123"/>
      <c r="MTJ47" s="123"/>
      <c r="MTK47" s="123"/>
      <c r="MTL47" s="123"/>
      <c r="MTM47" s="123"/>
      <c r="MTN47" s="123"/>
      <c r="MTO47" s="123"/>
      <c r="MTP47" s="123"/>
      <c r="MTQ47" s="123"/>
      <c r="MTR47" s="123"/>
      <c r="MTS47" s="123"/>
      <c r="MTT47" s="123"/>
      <c r="MTU47" s="123"/>
      <c r="MTV47" s="123"/>
      <c r="MTW47" s="123"/>
      <c r="MTX47" s="123"/>
      <c r="MTY47" s="123"/>
      <c r="MTZ47" s="123"/>
      <c r="MUA47" s="123"/>
      <c r="MUB47" s="123"/>
      <c r="MUC47" s="123"/>
      <c r="MUD47" s="123"/>
      <c r="MUE47" s="123"/>
      <c r="MUF47" s="123"/>
      <c r="MUG47" s="123"/>
      <c r="MUH47" s="123"/>
      <c r="MUI47" s="123"/>
      <c r="MUJ47" s="123"/>
      <c r="MUK47" s="123"/>
      <c r="MUL47" s="123"/>
      <c r="MUM47" s="123"/>
      <c r="MUN47" s="123"/>
      <c r="MUO47" s="123"/>
      <c r="MUP47" s="123"/>
      <c r="MUQ47" s="123"/>
      <c r="MUR47" s="123"/>
      <c r="MUS47" s="123"/>
      <c r="MUT47" s="123"/>
      <c r="MUU47" s="123"/>
      <c r="MUV47" s="123"/>
      <c r="MUW47" s="123"/>
      <c r="MUX47" s="123"/>
      <c r="MUY47" s="123"/>
      <c r="MUZ47" s="123"/>
      <c r="MVA47" s="123"/>
      <c r="MVB47" s="123"/>
      <c r="MVC47" s="123"/>
      <c r="MVD47" s="123"/>
      <c r="MVE47" s="123"/>
      <c r="MVF47" s="123"/>
      <c r="MVG47" s="123"/>
      <c r="MVH47" s="123"/>
      <c r="MVI47" s="123"/>
      <c r="MVJ47" s="123"/>
      <c r="MVK47" s="123"/>
      <c r="MVL47" s="123"/>
      <c r="MVM47" s="123"/>
      <c r="MVN47" s="123"/>
      <c r="MVO47" s="123"/>
      <c r="MVP47" s="123"/>
      <c r="MVQ47" s="123"/>
      <c r="MVR47" s="123"/>
      <c r="MVS47" s="123"/>
      <c r="MVT47" s="123"/>
      <c r="MVU47" s="123"/>
      <c r="MVV47" s="123"/>
      <c r="MVW47" s="123"/>
      <c r="MVX47" s="123"/>
      <c r="MVY47" s="123"/>
      <c r="MVZ47" s="123"/>
      <c r="MWA47" s="123"/>
      <c r="MWB47" s="123"/>
      <c r="MWC47" s="123"/>
      <c r="MWD47" s="123"/>
      <c r="MWE47" s="123"/>
      <c r="MWF47" s="123"/>
      <c r="MWG47" s="123"/>
      <c r="MWH47" s="123"/>
      <c r="MWI47" s="123"/>
      <c r="MWJ47" s="123"/>
      <c r="MWK47" s="123"/>
      <c r="MWL47" s="123"/>
      <c r="MWM47" s="123"/>
      <c r="MWN47" s="123"/>
      <c r="MWO47" s="123"/>
      <c r="MWP47" s="123"/>
      <c r="MWQ47" s="123"/>
      <c r="MWR47" s="123"/>
      <c r="MWS47" s="123"/>
      <c r="MWT47" s="123"/>
      <c r="MWU47" s="123"/>
      <c r="MWV47" s="123"/>
      <c r="MWW47" s="123"/>
      <c r="MWX47" s="123"/>
      <c r="MWY47" s="123"/>
      <c r="MWZ47" s="123"/>
      <c r="MXA47" s="123"/>
      <c r="MXB47" s="123"/>
      <c r="MXC47" s="123"/>
      <c r="MXD47" s="123"/>
      <c r="MXE47" s="123"/>
      <c r="MXF47" s="123"/>
      <c r="MXG47" s="123"/>
      <c r="MXH47" s="123"/>
      <c r="MXI47" s="123"/>
      <c r="MXJ47" s="123"/>
      <c r="MXK47" s="123"/>
      <c r="MXL47" s="123"/>
      <c r="MXM47" s="123"/>
      <c r="MXN47" s="123"/>
      <c r="MXO47" s="123"/>
      <c r="MXP47" s="123"/>
      <c r="MXQ47" s="123"/>
      <c r="MXR47" s="123"/>
      <c r="MXS47" s="123"/>
      <c r="MXT47" s="123"/>
      <c r="MXU47" s="123"/>
      <c r="MXV47" s="123"/>
      <c r="MXW47" s="123"/>
      <c r="MXX47" s="123"/>
      <c r="MXY47" s="123"/>
      <c r="MXZ47" s="123"/>
      <c r="MYA47" s="123"/>
      <c r="MYB47" s="123"/>
      <c r="MYC47" s="123"/>
      <c r="MYD47" s="123"/>
      <c r="MYE47" s="123"/>
      <c r="MYF47" s="123"/>
      <c r="MYG47" s="123"/>
      <c r="MYH47" s="123"/>
      <c r="MYI47" s="123"/>
      <c r="MYJ47" s="123"/>
      <c r="MYK47" s="123"/>
      <c r="MYL47" s="123"/>
      <c r="MYM47" s="123"/>
      <c r="MYN47" s="123"/>
      <c r="MYO47" s="123"/>
      <c r="MYP47" s="123"/>
      <c r="MYQ47" s="123"/>
      <c r="MYR47" s="123"/>
      <c r="MYS47" s="123"/>
      <c r="MYT47" s="123"/>
      <c r="MYU47" s="123"/>
      <c r="MYV47" s="123"/>
      <c r="MYW47" s="123"/>
      <c r="MYX47" s="123"/>
      <c r="MYY47" s="123"/>
      <c r="MYZ47" s="123"/>
      <c r="MZA47" s="123"/>
      <c r="MZB47" s="123"/>
      <c r="MZC47" s="123"/>
      <c r="MZD47" s="123"/>
      <c r="MZE47" s="123"/>
      <c r="MZF47" s="123"/>
      <c r="MZG47" s="123"/>
      <c r="MZH47" s="123"/>
      <c r="MZI47" s="123"/>
      <c r="MZJ47" s="123"/>
      <c r="MZK47" s="123"/>
      <c r="MZL47" s="123"/>
      <c r="MZM47" s="123"/>
      <c r="MZN47" s="123"/>
      <c r="MZO47" s="123"/>
      <c r="MZP47" s="123"/>
      <c r="MZQ47" s="123"/>
      <c r="MZR47" s="123"/>
      <c r="MZS47" s="123"/>
      <c r="MZT47" s="123"/>
      <c r="MZU47" s="123"/>
      <c r="MZV47" s="123"/>
      <c r="MZW47" s="123"/>
      <c r="MZX47" s="123"/>
      <c r="MZY47" s="123"/>
      <c r="MZZ47" s="123"/>
      <c r="NAA47" s="123"/>
      <c r="NAB47" s="123"/>
      <c r="NAC47" s="123"/>
      <c r="NAD47" s="123"/>
      <c r="NAE47" s="123"/>
      <c r="NAF47" s="123"/>
      <c r="NAG47" s="123"/>
      <c r="NAH47" s="123"/>
      <c r="NAI47" s="123"/>
      <c r="NAJ47" s="123"/>
      <c r="NAK47" s="123"/>
      <c r="NAL47" s="123"/>
      <c r="NAM47" s="123"/>
      <c r="NAN47" s="123"/>
      <c r="NAO47" s="123"/>
      <c r="NAP47" s="123"/>
      <c r="NAQ47" s="123"/>
      <c r="NAR47" s="123"/>
      <c r="NAS47" s="123"/>
      <c r="NAT47" s="123"/>
      <c r="NAU47" s="123"/>
      <c r="NAV47" s="123"/>
      <c r="NAW47" s="123"/>
      <c r="NAX47" s="123"/>
      <c r="NAY47" s="123"/>
      <c r="NAZ47" s="123"/>
      <c r="NBA47" s="123"/>
      <c r="NBB47" s="123"/>
      <c r="NBC47" s="123"/>
      <c r="NBD47" s="123"/>
      <c r="NBE47" s="123"/>
      <c r="NBF47" s="123"/>
      <c r="NBG47" s="123"/>
      <c r="NBH47" s="123"/>
      <c r="NBI47" s="123"/>
      <c r="NBJ47" s="123"/>
      <c r="NBK47" s="123"/>
      <c r="NBL47" s="123"/>
      <c r="NBM47" s="123"/>
      <c r="NBN47" s="123"/>
      <c r="NBO47" s="123"/>
      <c r="NBP47" s="123"/>
      <c r="NBQ47" s="123"/>
      <c r="NBR47" s="123"/>
      <c r="NBS47" s="123"/>
      <c r="NBT47" s="123"/>
      <c r="NBU47" s="123"/>
      <c r="NBV47" s="123"/>
      <c r="NBW47" s="123"/>
      <c r="NBX47" s="123"/>
      <c r="NBY47" s="123"/>
      <c r="NBZ47" s="123"/>
      <c r="NCA47" s="123"/>
      <c r="NCB47" s="123"/>
      <c r="NCC47" s="123"/>
      <c r="NCD47" s="123"/>
      <c r="NCE47" s="123"/>
      <c r="NCF47" s="123"/>
      <c r="NCG47" s="123"/>
      <c r="NCH47" s="123"/>
      <c r="NCI47" s="123"/>
      <c r="NCJ47" s="123"/>
      <c r="NCK47" s="123"/>
      <c r="NCL47" s="123"/>
      <c r="NCM47" s="123"/>
      <c r="NCN47" s="123"/>
      <c r="NCO47" s="123"/>
      <c r="NCP47" s="123"/>
      <c r="NCQ47" s="123"/>
      <c r="NCR47" s="123"/>
      <c r="NCS47" s="123"/>
      <c r="NCT47" s="123"/>
      <c r="NCU47" s="123"/>
      <c r="NCV47" s="123"/>
      <c r="NCW47" s="123"/>
      <c r="NCX47" s="123"/>
      <c r="NCY47" s="123"/>
      <c r="NCZ47" s="123"/>
      <c r="NDA47" s="123"/>
      <c r="NDB47" s="123"/>
      <c r="NDC47" s="123"/>
      <c r="NDD47" s="123"/>
      <c r="NDE47" s="123"/>
      <c r="NDF47" s="123"/>
      <c r="NDG47" s="123"/>
      <c r="NDH47" s="123"/>
      <c r="NDI47" s="123"/>
      <c r="NDJ47" s="123"/>
      <c r="NDK47" s="123"/>
      <c r="NDL47" s="123"/>
      <c r="NDM47" s="123"/>
      <c r="NDN47" s="123"/>
      <c r="NDO47" s="123"/>
      <c r="NDP47" s="123"/>
      <c r="NDQ47" s="123"/>
      <c r="NDR47" s="123"/>
      <c r="NDS47" s="123"/>
      <c r="NDT47" s="123"/>
      <c r="NDU47" s="123"/>
      <c r="NDV47" s="123"/>
      <c r="NDW47" s="123"/>
      <c r="NDX47" s="123"/>
      <c r="NDY47" s="123"/>
      <c r="NDZ47" s="123"/>
      <c r="NEA47" s="123"/>
      <c r="NEB47" s="123"/>
      <c r="NEC47" s="123"/>
      <c r="NED47" s="123"/>
      <c r="NEE47" s="123"/>
      <c r="NEF47" s="123"/>
      <c r="NEG47" s="123"/>
      <c r="NEH47" s="123"/>
      <c r="NEI47" s="123"/>
      <c r="NEJ47" s="123"/>
      <c r="NEK47" s="123"/>
      <c r="NEL47" s="123"/>
      <c r="NEM47" s="123"/>
      <c r="NEN47" s="123"/>
      <c r="NEO47" s="123"/>
      <c r="NEP47" s="123"/>
      <c r="NEQ47" s="123"/>
      <c r="NER47" s="123"/>
      <c r="NES47" s="123"/>
      <c r="NET47" s="123"/>
      <c r="NEU47" s="123"/>
      <c r="NEV47" s="123"/>
      <c r="NEW47" s="123"/>
      <c r="NEX47" s="123"/>
      <c r="NEY47" s="123"/>
      <c r="NEZ47" s="123"/>
      <c r="NFA47" s="123"/>
      <c r="NFB47" s="123"/>
      <c r="NFC47" s="123"/>
      <c r="NFD47" s="123"/>
      <c r="NFE47" s="123"/>
      <c r="NFF47" s="123"/>
      <c r="NFG47" s="123"/>
      <c r="NFH47" s="123"/>
      <c r="NFI47" s="123"/>
      <c r="NFJ47" s="123"/>
      <c r="NFK47" s="123"/>
      <c r="NFL47" s="123"/>
      <c r="NFM47" s="123"/>
      <c r="NFN47" s="123"/>
      <c r="NFO47" s="123"/>
      <c r="NFP47" s="123"/>
      <c r="NFQ47" s="123"/>
      <c r="NFR47" s="123"/>
      <c r="NFS47" s="123"/>
      <c r="NFT47" s="123"/>
      <c r="NFU47" s="123"/>
      <c r="NFV47" s="123"/>
      <c r="NFW47" s="123"/>
      <c r="NFX47" s="123"/>
      <c r="NFY47" s="123"/>
      <c r="NFZ47" s="123"/>
      <c r="NGA47" s="123"/>
      <c r="NGB47" s="123"/>
      <c r="NGC47" s="123"/>
      <c r="NGD47" s="123"/>
      <c r="NGE47" s="123"/>
      <c r="NGF47" s="123"/>
      <c r="NGG47" s="123"/>
      <c r="NGH47" s="123"/>
      <c r="NGI47" s="123"/>
      <c r="NGJ47" s="123"/>
      <c r="NGK47" s="123"/>
      <c r="NGL47" s="123"/>
      <c r="NGM47" s="123"/>
      <c r="NGN47" s="123"/>
      <c r="NGO47" s="123"/>
      <c r="NGP47" s="123"/>
      <c r="NGQ47" s="123"/>
      <c r="NGR47" s="123"/>
      <c r="NGS47" s="123"/>
      <c r="NGT47" s="123"/>
      <c r="NGU47" s="123"/>
      <c r="NGV47" s="123"/>
      <c r="NGW47" s="123"/>
      <c r="NGX47" s="123"/>
      <c r="NGY47" s="123"/>
      <c r="NGZ47" s="123"/>
      <c r="NHA47" s="123"/>
      <c r="NHB47" s="123"/>
      <c r="NHC47" s="123"/>
      <c r="NHD47" s="123"/>
      <c r="NHE47" s="123"/>
      <c r="NHF47" s="123"/>
      <c r="NHG47" s="123"/>
      <c r="NHH47" s="123"/>
      <c r="NHI47" s="123"/>
      <c r="NHJ47" s="123"/>
      <c r="NHK47" s="123"/>
      <c r="NHL47" s="123"/>
      <c r="NHM47" s="123"/>
      <c r="NHN47" s="123"/>
      <c r="NHO47" s="123"/>
      <c r="NHP47" s="123"/>
      <c r="NHQ47" s="123"/>
      <c r="NHR47" s="123"/>
      <c r="NHS47" s="123"/>
      <c r="NHT47" s="123"/>
      <c r="NHU47" s="123"/>
      <c r="NHV47" s="123"/>
      <c r="NHW47" s="123"/>
      <c r="NHX47" s="123"/>
      <c r="NHY47" s="123"/>
      <c r="NHZ47" s="123"/>
      <c r="NIA47" s="123"/>
      <c r="NIB47" s="123"/>
      <c r="NIC47" s="123"/>
      <c r="NID47" s="123"/>
      <c r="NIE47" s="123"/>
      <c r="NIF47" s="123"/>
      <c r="NIG47" s="123"/>
      <c r="NIH47" s="123"/>
      <c r="NII47" s="123"/>
      <c r="NIJ47" s="123"/>
      <c r="NIK47" s="123"/>
      <c r="NIL47" s="123"/>
      <c r="NIM47" s="123"/>
      <c r="NIN47" s="123"/>
      <c r="NIO47" s="123"/>
      <c r="NIP47" s="123"/>
      <c r="NIQ47" s="123"/>
      <c r="NIR47" s="123"/>
      <c r="NIS47" s="123"/>
      <c r="NIT47" s="123"/>
      <c r="NIU47" s="123"/>
      <c r="NIV47" s="123"/>
      <c r="NIW47" s="123"/>
      <c r="NIX47" s="123"/>
      <c r="NIY47" s="123"/>
      <c r="NIZ47" s="123"/>
      <c r="NJA47" s="123"/>
      <c r="NJB47" s="123"/>
      <c r="NJC47" s="123"/>
      <c r="NJD47" s="123"/>
      <c r="NJE47" s="123"/>
      <c r="NJF47" s="123"/>
      <c r="NJG47" s="123"/>
      <c r="NJH47" s="123"/>
      <c r="NJI47" s="123"/>
      <c r="NJJ47" s="123"/>
      <c r="NJK47" s="123"/>
      <c r="NJL47" s="123"/>
      <c r="NJM47" s="123"/>
      <c r="NJN47" s="123"/>
      <c r="NJO47" s="123"/>
      <c r="NJP47" s="123"/>
      <c r="NJQ47" s="123"/>
      <c r="NJR47" s="123"/>
      <c r="NJS47" s="123"/>
      <c r="NJT47" s="123"/>
      <c r="NJU47" s="123"/>
      <c r="NJV47" s="123"/>
      <c r="NJW47" s="123"/>
      <c r="NJX47" s="123"/>
      <c r="NJY47" s="123"/>
      <c r="NJZ47" s="123"/>
      <c r="NKA47" s="123"/>
      <c r="NKB47" s="123"/>
      <c r="NKC47" s="123"/>
      <c r="NKD47" s="123"/>
      <c r="NKE47" s="123"/>
      <c r="NKF47" s="123"/>
      <c r="NKG47" s="123"/>
      <c r="NKH47" s="123"/>
      <c r="NKI47" s="123"/>
      <c r="NKJ47" s="123"/>
      <c r="NKK47" s="123"/>
      <c r="NKL47" s="123"/>
      <c r="NKM47" s="123"/>
      <c r="NKN47" s="123"/>
      <c r="NKO47" s="123"/>
      <c r="NKP47" s="123"/>
      <c r="NKQ47" s="123"/>
      <c r="NKR47" s="123"/>
      <c r="NKS47" s="123"/>
      <c r="NKT47" s="123"/>
      <c r="NKU47" s="123"/>
      <c r="NKV47" s="123"/>
      <c r="NKW47" s="123"/>
      <c r="NKX47" s="123"/>
      <c r="NKY47" s="123"/>
      <c r="NKZ47" s="123"/>
      <c r="NLA47" s="123"/>
      <c r="NLB47" s="123"/>
      <c r="NLC47" s="123"/>
      <c r="NLD47" s="123"/>
      <c r="NLE47" s="123"/>
      <c r="NLF47" s="123"/>
      <c r="NLG47" s="123"/>
      <c r="NLH47" s="123"/>
      <c r="NLI47" s="123"/>
      <c r="NLJ47" s="123"/>
      <c r="NLK47" s="123"/>
      <c r="NLL47" s="123"/>
      <c r="NLM47" s="123"/>
      <c r="NLN47" s="123"/>
      <c r="NLO47" s="123"/>
      <c r="NLP47" s="123"/>
      <c r="NLQ47" s="123"/>
      <c r="NLR47" s="123"/>
      <c r="NLS47" s="123"/>
      <c r="NLT47" s="123"/>
      <c r="NLU47" s="123"/>
      <c r="NLV47" s="123"/>
      <c r="NLW47" s="123"/>
      <c r="NLX47" s="123"/>
      <c r="NLY47" s="123"/>
      <c r="NLZ47" s="123"/>
      <c r="NMA47" s="123"/>
      <c r="NMB47" s="123"/>
      <c r="NMC47" s="123"/>
      <c r="NMD47" s="123"/>
      <c r="NME47" s="123"/>
      <c r="NMF47" s="123"/>
      <c r="NMG47" s="123"/>
      <c r="NMH47" s="123"/>
      <c r="NMI47" s="123"/>
      <c r="NMJ47" s="123"/>
      <c r="NMK47" s="123"/>
      <c r="NML47" s="123"/>
      <c r="NMM47" s="123"/>
      <c r="NMN47" s="123"/>
      <c r="NMO47" s="123"/>
      <c r="NMP47" s="123"/>
      <c r="NMQ47" s="123"/>
      <c r="NMR47" s="123"/>
      <c r="NMS47" s="123"/>
      <c r="NMT47" s="123"/>
      <c r="NMU47" s="123"/>
      <c r="NMV47" s="123"/>
      <c r="NMW47" s="123"/>
      <c r="NMX47" s="123"/>
      <c r="NMY47" s="123"/>
      <c r="NMZ47" s="123"/>
      <c r="NNA47" s="123"/>
      <c r="NNB47" s="123"/>
      <c r="NNC47" s="123"/>
      <c r="NND47" s="123"/>
      <c r="NNE47" s="123"/>
      <c r="NNF47" s="123"/>
      <c r="NNG47" s="123"/>
      <c r="NNH47" s="123"/>
      <c r="NNI47" s="123"/>
      <c r="NNJ47" s="123"/>
      <c r="NNK47" s="123"/>
      <c r="NNL47" s="123"/>
      <c r="NNM47" s="123"/>
      <c r="NNN47" s="123"/>
      <c r="NNO47" s="123"/>
      <c r="NNP47" s="123"/>
      <c r="NNQ47" s="123"/>
      <c r="NNR47" s="123"/>
      <c r="NNS47" s="123"/>
      <c r="NNT47" s="123"/>
      <c r="NNU47" s="123"/>
      <c r="NNV47" s="123"/>
      <c r="NNW47" s="123"/>
      <c r="NNX47" s="123"/>
      <c r="NNY47" s="123"/>
      <c r="NNZ47" s="123"/>
      <c r="NOA47" s="123"/>
      <c r="NOB47" s="123"/>
      <c r="NOC47" s="123"/>
      <c r="NOD47" s="123"/>
      <c r="NOE47" s="123"/>
      <c r="NOF47" s="123"/>
      <c r="NOG47" s="123"/>
      <c r="NOH47" s="123"/>
      <c r="NOI47" s="123"/>
      <c r="NOJ47" s="123"/>
      <c r="NOK47" s="123"/>
      <c r="NOL47" s="123"/>
      <c r="NOM47" s="123"/>
      <c r="NON47" s="123"/>
      <c r="NOO47" s="123"/>
      <c r="NOP47" s="123"/>
      <c r="NOQ47" s="123"/>
      <c r="NOR47" s="123"/>
      <c r="NOS47" s="123"/>
      <c r="NOT47" s="123"/>
      <c r="NOU47" s="123"/>
      <c r="NOV47" s="123"/>
      <c r="NOW47" s="123"/>
      <c r="NOX47" s="123"/>
      <c r="NOY47" s="123"/>
      <c r="NOZ47" s="123"/>
      <c r="NPA47" s="123"/>
      <c r="NPB47" s="123"/>
      <c r="NPC47" s="123"/>
      <c r="NPD47" s="123"/>
      <c r="NPE47" s="123"/>
      <c r="NPF47" s="123"/>
      <c r="NPG47" s="123"/>
      <c r="NPH47" s="123"/>
      <c r="NPI47" s="123"/>
      <c r="NPJ47" s="123"/>
      <c r="NPK47" s="123"/>
      <c r="NPL47" s="123"/>
      <c r="NPM47" s="123"/>
      <c r="NPN47" s="123"/>
      <c r="NPO47" s="123"/>
      <c r="NPP47" s="123"/>
      <c r="NPQ47" s="123"/>
      <c r="NPR47" s="123"/>
      <c r="NPS47" s="123"/>
      <c r="NPT47" s="123"/>
      <c r="NPU47" s="123"/>
      <c r="NPV47" s="123"/>
      <c r="NPW47" s="123"/>
      <c r="NPX47" s="123"/>
      <c r="NPY47" s="123"/>
      <c r="NPZ47" s="123"/>
      <c r="NQA47" s="123"/>
      <c r="NQB47" s="123"/>
      <c r="NQC47" s="123"/>
      <c r="NQD47" s="123"/>
      <c r="NQE47" s="123"/>
      <c r="NQF47" s="123"/>
      <c r="NQG47" s="123"/>
      <c r="NQH47" s="123"/>
      <c r="NQI47" s="123"/>
      <c r="NQJ47" s="123"/>
      <c r="NQK47" s="123"/>
      <c r="NQL47" s="123"/>
      <c r="NQM47" s="123"/>
      <c r="NQN47" s="123"/>
      <c r="NQO47" s="123"/>
      <c r="NQP47" s="123"/>
      <c r="NQQ47" s="123"/>
      <c r="NQR47" s="123"/>
      <c r="NQS47" s="123"/>
      <c r="NQT47" s="123"/>
      <c r="NQU47" s="123"/>
      <c r="NQV47" s="123"/>
      <c r="NQW47" s="123"/>
      <c r="NQX47" s="123"/>
      <c r="NQY47" s="123"/>
      <c r="NQZ47" s="123"/>
      <c r="NRA47" s="123"/>
      <c r="NRB47" s="123"/>
      <c r="NRC47" s="123"/>
      <c r="NRD47" s="123"/>
      <c r="NRE47" s="123"/>
      <c r="NRF47" s="123"/>
      <c r="NRG47" s="123"/>
      <c r="NRH47" s="123"/>
      <c r="NRI47" s="123"/>
      <c r="NRJ47" s="123"/>
      <c r="NRK47" s="123"/>
      <c r="NRL47" s="123"/>
      <c r="NRM47" s="123"/>
      <c r="NRN47" s="123"/>
      <c r="NRO47" s="123"/>
      <c r="NRP47" s="123"/>
      <c r="NRQ47" s="123"/>
      <c r="NRR47" s="123"/>
      <c r="NRS47" s="123"/>
      <c r="NRT47" s="123"/>
      <c r="NRU47" s="123"/>
      <c r="NRV47" s="123"/>
      <c r="NRW47" s="123"/>
      <c r="NRX47" s="123"/>
      <c r="NRY47" s="123"/>
      <c r="NRZ47" s="123"/>
      <c r="NSA47" s="123"/>
      <c r="NSB47" s="123"/>
      <c r="NSC47" s="123"/>
      <c r="NSD47" s="123"/>
      <c r="NSE47" s="123"/>
      <c r="NSF47" s="123"/>
      <c r="NSG47" s="123"/>
      <c r="NSH47" s="123"/>
      <c r="NSI47" s="123"/>
      <c r="NSJ47" s="123"/>
      <c r="NSK47" s="123"/>
      <c r="NSL47" s="123"/>
      <c r="NSM47" s="123"/>
      <c r="NSN47" s="123"/>
      <c r="NSO47" s="123"/>
      <c r="NSP47" s="123"/>
      <c r="NSQ47" s="123"/>
      <c r="NSR47" s="123"/>
      <c r="NSS47" s="123"/>
      <c r="NST47" s="123"/>
      <c r="NSU47" s="123"/>
      <c r="NSV47" s="123"/>
      <c r="NSW47" s="123"/>
      <c r="NSX47" s="123"/>
      <c r="NSY47" s="123"/>
      <c r="NSZ47" s="123"/>
      <c r="NTA47" s="123"/>
      <c r="NTB47" s="123"/>
      <c r="NTC47" s="123"/>
      <c r="NTD47" s="123"/>
      <c r="NTE47" s="123"/>
      <c r="NTF47" s="123"/>
      <c r="NTG47" s="123"/>
      <c r="NTH47" s="123"/>
      <c r="NTI47" s="123"/>
      <c r="NTJ47" s="123"/>
      <c r="NTK47" s="123"/>
      <c r="NTL47" s="123"/>
      <c r="NTM47" s="123"/>
      <c r="NTN47" s="123"/>
      <c r="NTO47" s="123"/>
      <c r="NTP47" s="123"/>
      <c r="NTQ47" s="123"/>
      <c r="NTR47" s="123"/>
      <c r="NTS47" s="123"/>
      <c r="NTT47" s="123"/>
      <c r="NTU47" s="123"/>
      <c r="NTV47" s="123"/>
      <c r="NTW47" s="123"/>
      <c r="NTX47" s="123"/>
      <c r="NTY47" s="123"/>
      <c r="NTZ47" s="123"/>
      <c r="NUA47" s="123"/>
      <c r="NUB47" s="123"/>
      <c r="NUC47" s="123"/>
      <c r="NUD47" s="123"/>
      <c r="NUE47" s="123"/>
      <c r="NUF47" s="123"/>
      <c r="NUG47" s="123"/>
      <c r="NUH47" s="123"/>
      <c r="NUI47" s="123"/>
      <c r="NUJ47" s="123"/>
      <c r="NUK47" s="123"/>
      <c r="NUL47" s="123"/>
      <c r="NUM47" s="123"/>
      <c r="NUN47" s="123"/>
      <c r="NUO47" s="123"/>
      <c r="NUP47" s="123"/>
      <c r="NUQ47" s="123"/>
      <c r="NUR47" s="123"/>
      <c r="NUS47" s="123"/>
      <c r="NUT47" s="123"/>
      <c r="NUU47" s="123"/>
      <c r="NUV47" s="123"/>
      <c r="NUW47" s="123"/>
      <c r="NUX47" s="123"/>
      <c r="NUY47" s="123"/>
      <c r="NUZ47" s="123"/>
      <c r="NVA47" s="123"/>
      <c r="NVB47" s="123"/>
      <c r="NVC47" s="123"/>
      <c r="NVD47" s="123"/>
      <c r="NVE47" s="123"/>
      <c r="NVF47" s="123"/>
      <c r="NVG47" s="123"/>
      <c r="NVH47" s="123"/>
      <c r="NVI47" s="123"/>
      <c r="NVJ47" s="123"/>
      <c r="NVK47" s="123"/>
      <c r="NVL47" s="123"/>
      <c r="NVM47" s="123"/>
      <c r="NVN47" s="123"/>
      <c r="NVO47" s="123"/>
      <c r="NVP47" s="123"/>
      <c r="NVQ47" s="123"/>
      <c r="NVR47" s="123"/>
      <c r="NVS47" s="123"/>
      <c r="NVT47" s="123"/>
      <c r="NVU47" s="123"/>
      <c r="NVV47" s="123"/>
      <c r="NVW47" s="123"/>
      <c r="NVX47" s="123"/>
      <c r="NVY47" s="123"/>
      <c r="NVZ47" s="123"/>
      <c r="NWA47" s="123"/>
      <c r="NWB47" s="123"/>
      <c r="NWC47" s="123"/>
      <c r="NWD47" s="123"/>
      <c r="NWE47" s="123"/>
      <c r="NWF47" s="123"/>
      <c r="NWG47" s="123"/>
      <c r="NWH47" s="123"/>
      <c r="NWI47" s="123"/>
      <c r="NWJ47" s="123"/>
      <c r="NWK47" s="123"/>
      <c r="NWL47" s="123"/>
      <c r="NWM47" s="123"/>
      <c r="NWN47" s="123"/>
      <c r="NWO47" s="123"/>
      <c r="NWP47" s="123"/>
      <c r="NWQ47" s="123"/>
      <c r="NWR47" s="123"/>
      <c r="NWS47" s="123"/>
      <c r="NWT47" s="123"/>
      <c r="NWU47" s="123"/>
      <c r="NWV47" s="123"/>
      <c r="NWW47" s="123"/>
      <c r="NWX47" s="123"/>
      <c r="NWY47" s="123"/>
      <c r="NWZ47" s="123"/>
      <c r="NXA47" s="123"/>
      <c r="NXB47" s="123"/>
      <c r="NXC47" s="123"/>
      <c r="NXD47" s="123"/>
      <c r="NXE47" s="123"/>
      <c r="NXF47" s="123"/>
      <c r="NXG47" s="123"/>
      <c r="NXH47" s="123"/>
      <c r="NXI47" s="123"/>
      <c r="NXJ47" s="123"/>
      <c r="NXK47" s="123"/>
      <c r="NXL47" s="123"/>
      <c r="NXM47" s="123"/>
      <c r="NXN47" s="123"/>
      <c r="NXO47" s="123"/>
      <c r="NXP47" s="123"/>
      <c r="NXQ47" s="123"/>
      <c r="NXR47" s="123"/>
      <c r="NXS47" s="123"/>
      <c r="NXT47" s="123"/>
      <c r="NXU47" s="123"/>
      <c r="NXV47" s="123"/>
      <c r="NXW47" s="123"/>
      <c r="NXX47" s="123"/>
      <c r="NXY47" s="123"/>
      <c r="NXZ47" s="123"/>
      <c r="NYA47" s="123"/>
      <c r="NYB47" s="123"/>
      <c r="NYC47" s="123"/>
      <c r="NYD47" s="123"/>
      <c r="NYE47" s="123"/>
      <c r="NYF47" s="123"/>
      <c r="NYG47" s="123"/>
      <c r="NYH47" s="123"/>
      <c r="NYI47" s="123"/>
      <c r="NYJ47" s="123"/>
      <c r="NYK47" s="123"/>
      <c r="NYL47" s="123"/>
      <c r="NYM47" s="123"/>
      <c r="NYN47" s="123"/>
      <c r="NYO47" s="123"/>
      <c r="NYP47" s="123"/>
      <c r="NYQ47" s="123"/>
      <c r="NYR47" s="123"/>
      <c r="NYS47" s="123"/>
      <c r="NYT47" s="123"/>
      <c r="NYU47" s="123"/>
      <c r="NYV47" s="123"/>
      <c r="NYW47" s="123"/>
      <c r="NYX47" s="123"/>
      <c r="NYY47" s="123"/>
      <c r="NYZ47" s="123"/>
      <c r="NZA47" s="123"/>
      <c r="NZB47" s="123"/>
      <c r="NZC47" s="123"/>
      <c r="NZD47" s="123"/>
      <c r="NZE47" s="123"/>
      <c r="NZF47" s="123"/>
      <c r="NZG47" s="123"/>
      <c r="NZH47" s="123"/>
      <c r="NZI47" s="123"/>
      <c r="NZJ47" s="123"/>
      <c r="NZK47" s="123"/>
      <c r="NZL47" s="123"/>
      <c r="NZM47" s="123"/>
      <c r="NZN47" s="123"/>
      <c r="NZO47" s="123"/>
      <c r="NZP47" s="123"/>
      <c r="NZQ47" s="123"/>
      <c r="NZR47" s="123"/>
      <c r="NZS47" s="123"/>
      <c r="NZT47" s="123"/>
      <c r="NZU47" s="123"/>
      <c r="NZV47" s="123"/>
      <c r="NZW47" s="123"/>
      <c r="NZX47" s="123"/>
      <c r="NZY47" s="123"/>
      <c r="NZZ47" s="123"/>
      <c r="OAA47" s="123"/>
      <c r="OAB47" s="123"/>
      <c r="OAC47" s="123"/>
      <c r="OAD47" s="123"/>
      <c r="OAE47" s="123"/>
      <c r="OAF47" s="123"/>
      <c r="OAG47" s="123"/>
      <c r="OAH47" s="123"/>
      <c r="OAI47" s="123"/>
      <c r="OAJ47" s="123"/>
      <c r="OAK47" s="123"/>
      <c r="OAL47" s="123"/>
      <c r="OAM47" s="123"/>
      <c r="OAN47" s="123"/>
      <c r="OAO47" s="123"/>
      <c r="OAP47" s="123"/>
      <c r="OAQ47" s="123"/>
      <c r="OAR47" s="123"/>
      <c r="OAS47" s="123"/>
      <c r="OAT47" s="123"/>
      <c r="OAU47" s="123"/>
      <c r="OAV47" s="123"/>
      <c r="OAW47" s="123"/>
      <c r="OAX47" s="123"/>
      <c r="OAY47" s="123"/>
      <c r="OAZ47" s="123"/>
      <c r="OBA47" s="123"/>
      <c r="OBB47" s="123"/>
      <c r="OBC47" s="123"/>
      <c r="OBD47" s="123"/>
      <c r="OBE47" s="123"/>
      <c r="OBF47" s="123"/>
      <c r="OBG47" s="123"/>
      <c r="OBH47" s="123"/>
      <c r="OBI47" s="123"/>
      <c r="OBJ47" s="123"/>
      <c r="OBK47" s="123"/>
      <c r="OBL47" s="123"/>
      <c r="OBM47" s="123"/>
      <c r="OBN47" s="123"/>
      <c r="OBO47" s="123"/>
      <c r="OBP47" s="123"/>
      <c r="OBQ47" s="123"/>
      <c r="OBR47" s="123"/>
      <c r="OBS47" s="123"/>
      <c r="OBT47" s="123"/>
      <c r="OBU47" s="123"/>
      <c r="OBV47" s="123"/>
      <c r="OBW47" s="123"/>
      <c r="OBX47" s="123"/>
      <c r="OBY47" s="123"/>
      <c r="OBZ47" s="123"/>
      <c r="OCA47" s="123"/>
      <c r="OCB47" s="123"/>
      <c r="OCC47" s="123"/>
      <c r="OCD47" s="123"/>
      <c r="OCE47" s="123"/>
      <c r="OCF47" s="123"/>
      <c r="OCG47" s="123"/>
      <c r="OCH47" s="123"/>
      <c r="OCI47" s="123"/>
      <c r="OCJ47" s="123"/>
      <c r="OCK47" s="123"/>
      <c r="OCL47" s="123"/>
      <c r="OCM47" s="123"/>
      <c r="OCN47" s="123"/>
      <c r="OCO47" s="123"/>
      <c r="OCP47" s="123"/>
      <c r="OCQ47" s="123"/>
      <c r="OCR47" s="123"/>
      <c r="OCS47" s="123"/>
      <c r="OCT47" s="123"/>
      <c r="OCU47" s="123"/>
      <c r="OCV47" s="123"/>
      <c r="OCW47" s="123"/>
      <c r="OCX47" s="123"/>
      <c r="OCY47" s="123"/>
      <c r="OCZ47" s="123"/>
      <c r="ODA47" s="123"/>
      <c r="ODB47" s="123"/>
      <c r="ODC47" s="123"/>
      <c r="ODD47" s="123"/>
      <c r="ODE47" s="123"/>
      <c r="ODF47" s="123"/>
      <c r="ODG47" s="123"/>
      <c r="ODH47" s="123"/>
      <c r="ODI47" s="123"/>
      <c r="ODJ47" s="123"/>
      <c r="ODK47" s="123"/>
      <c r="ODL47" s="123"/>
      <c r="ODM47" s="123"/>
      <c r="ODN47" s="123"/>
      <c r="ODO47" s="123"/>
      <c r="ODP47" s="123"/>
      <c r="ODQ47" s="123"/>
      <c r="ODR47" s="123"/>
      <c r="ODS47" s="123"/>
      <c r="ODT47" s="123"/>
      <c r="ODU47" s="123"/>
      <c r="ODV47" s="123"/>
      <c r="ODW47" s="123"/>
      <c r="ODX47" s="123"/>
      <c r="ODY47" s="123"/>
      <c r="ODZ47" s="123"/>
      <c r="OEA47" s="123"/>
      <c r="OEB47" s="123"/>
      <c r="OEC47" s="123"/>
      <c r="OED47" s="123"/>
      <c r="OEE47" s="123"/>
      <c r="OEF47" s="123"/>
      <c r="OEG47" s="123"/>
      <c r="OEH47" s="123"/>
      <c r="OEI47" s="123"/>
      <c r="OEJ47" s="123"/>
      <c r="OEK47" s="123"/>
      <c r="OEL47" s="123"/>
      <c r="OEM47" s="123"/>
      <c r="OEN47" s="123"/>
      <c r="OEO47" s="123"/>
      <c r="OEP47" s="123"/>
      <c r="OEQ47" s="123"/>
      <c r="OER47" s="123"/>
      <c r="OES47" s="123"/>
      <c r="OET47" s="123"/>
      <c r="OEU47" s="123"/>
      <c r="OEV47" s="123"/>
      <c r="OEW47" s="123"/>
      <c r="OEX47" s="123"/>
      <c r="OEY47" s="123"/>
      <c r="OEZ47" s="123"/>
      <c r="OFA47" s="123"/>
      <c r="OFB47" s="123"/>
      <c r="OFC47" s="123"/>
      <c r="OFD47" s="123"/>
      <c r="OFE47" s="123"/>
      <c r="OFF47" s="123"/>
      <c r="OFG47" s="123"/>
      <c r="OFH47" s="123"/>
      <c r="OFI47" s="123"/>
      <c r="OFJ47" s="123"/>
      <c r="OFK47" s="123"/>
      <c r="OFL47" s="123"/>
      <c r="OFM47" s="123"/>
      <c r="OFN47" s="123"/>
      <c r="OFO47" s="123"/>
      <c r="OFP47" s="123"/>
      <c r="OFQ47" s="123"/>
      <c r="OFR47" s="123"/>
      <c r="OFS47" s="123"/>
      <c r="OFT47" s="123"/>
      <c r="OFU47" s="123"/>
      <c r="OFV47" s="123"/>
      <c r="OFW47" s="123"/>
      <c r="OFX47" s="123"/>
      <c r="OFY47" s="123"/>
      <c r="OFZ47" s="123"/>
      <c r="OGA47" s="123"/>
      <c r="OGB47" s="123"/>
      <c r="OGC47" s="123"/>
      <c r="OGD47" s="123"/>
      <c r="OGE47" s="123"/>
      <c r="OGF47" s="123"/>
      <c r="OGG47" s="123"/>
      <c r="OGH47" s="123"/>
      <c r="OGI47" s="123"/>
      <c r="OGJ47" s="123"/>
      <c r="OGK47" s="123"/>
      <c r="OGL47" s="123"/>
      <c r="OGM47" s="123"/>
      <c r="OGN47" s="123"/>
      <c r="OGO47" s="123"/>
      <c r="OGP47" s="123"/>
      <c r="OGQ47" s="123"/>
      <c r="OGR47" s="123"/>
      <c r="OGS47" s="123"/>
      <c r="OGT47" s="123"/>
      <c r="OGU47" s="123"/>
      <c r="OGV47" s="123"/>
      <c r="OGW47" s="123"/>
      <c r="OGX47" s="123"/>
      <c r="OGY47" s="123"/>
      <c r="OGZ47" s="123"/>
      <c r="OHA47" s="123"/>
      <c r="OHB47" s="123"/>
      <c r="OHC47" s="123"/>
      <c r="OHD47" s="123"/>
      <c r="OHE47" s="123"/>
      <c r="OHF47" s="123"/>
      <c r="OHG47" s="123"/>
      <c r="OHH47" s="123"/>
      <c r="OHI47" s="123"/>
      <c r="OHJ47" s="123"/>
      <c r="OHK47" s="123"/>
      <c r="OHL47" s="123"/>
      <c r="OHM47" s="123"/>
      <c r="OHN47" s="123"/>
      <c r="OHO47" s="123"/>
      <c r="OHP47" s="123"/>
      <c r="OHQ47" s="123"/>
      <c r="OHR47" s="123"/>
      <c r="OHS47" s="123"/>
      <c r="OHT47" s="123"/>
      <c r="OHU47" s="123"/>
      <c r="OHV47" s="123"/>
      <c r="OHW47" s="123"/>
      <c r="OHX47" s="123"/>
      <c r="OHY47" s="123"/>
      <c r="OHZ47" s="123"/>
      <c r="OIA47" s="123"/>
      <c r="OIB47" s="123"/>
      <c r="OIC47" s="123"/>
      <c r="OID47" s="123"/>
      <c r="OIE47" s="123"/>
      <c r="OIF47" s="123"/>
      <c r="OIG47" s="123"/>
      <c r="OIH47" s="123"/>
      <c r="OII47" s="123"/>
      <c r="OIJ47" s="123"/>
      <c r="OIK47" s="123"/>
      <c r="OIL47" s="123"/>
      <c r="OIM47" s="123"/>
      <c r="OIN47" s="123"/>
      <c r="OIO47" s="123"/>
      <c r="OIP47" s="123"/>
      <c r="OIQ47" s="123"/>
      <c r="OIR47" s="123"/>
      <c r="OIS47" s="123"/>
      <c r="OIT47" s="123"/>
      <c r="OIU47" s="123"/>
      <c r="OIV47" s="123"/>
      <c r="OIW47" s="123"/>
      <c r="OIX47" s="123"/>
      <c r="OIY47" s="123"/>
      <c r="OIZ47" s="123"/>
      <c r="OJA47" s="123"/>
      <c r="OJB47" s="123"/>
      <c r="OJC47" s="123"/>
      <c r="OJD47" s="123"/>
      <c r="OJE47" s="123"/>
      <c r="OJF47" s="123"/>
      <c r="OJG47" s="123"/>
      <c r="OJH47" s="123"/>
      <c r="OJI47" s="123"/>
      <c r="OJJ47" s="123"/>
      <c r="OJK47" s="123"/>
      <c r="OJL47" s="123"/>
      <c r="OJM47" s="123"/>
      <c r="OJN47" s="123"/>
      <c r="OJO47" s="123"/>
      <c r="OJP47" s="123"/>
      <c r="OJQ47" s="123"/>
      <c r="OJR47" s="123"/>
      <c r="OJS47" s="123"/>
      <c r="OJT47" s="123"/>
      <c r="OJU47" s="123"/>
      <c r="OJV47" s="123"/>
      <c r="OJW47" s="123"/>
      <c r="OJX47" s="123"/>
      <c r="OJY47" s="123"/>
      <c r="OJZ47" s="123"/>
      <c r="OKA47" s="123"/>
      <c r="OKB47" s="123"/>
      <c r="OKC47" s="123"/>
      <c r="OKD47" s="123"/>
      <c r="OKE47" s="123"/>
      <c r="OKF47" s="123"/>
      <c r="OKG47" s="123"/>
      <c r="OKH47" s="123"/>
      <c r="OKI47" s="123"/>
      <c r="OKJ47" s="123"/>
      <c r="OKK47" s="123"/>
      <c r="OKL47" s="123"/>
      <c r="OKM47" s="123"/>
      <c r="OKN47" s="123"/>
      <c r="OKO47" s="123"/>
      <c r="OKP47" s="123"/>
      <c r="OKQ47" s="123"/>
      <c r="OKR47" s="123"/>
      <c r="OKS47" s="123"/>
      <c r="OKT47" s="123"/>
      <c r="OKU47" s="123"/>
      <c r="OKV47" s="123"/>
      <c r="OKW47" s="123"/>
      <c r="OKX47" s="123"/>
      <c r="OKY47" s="123"/>
      <c r="OKZ47" s="123"/>
      <c r="OLA47" s="123"/>
      <c r="OLB47" s="123"/>
      <c r="OLC47" s="123"/>
      <c r="OLD47" s="123"/>
      <c r="OLE47" s="123"/>
      <c r="OLF47" s="123"/>
      <c r="OLG47" s="123"/>
      <c r="OLH47" s="123"/>
      <c r="OLI47" s="123"/>
      <c r="OLJ47" s="123"/>
      <c r="OLK47" s="123"/>
      <c r="OLL47" s="123"/>
      <c r="OLM47" s="123"/>
      <c r="OLN47" s="123"/>
      <c r="OLO47" s="123"/>
      <c r="OLP47" s="123"/>
      <c r="OLQ47" s="123"/>
      <c r="OLR47" s="123"/>
      <c r="OLS47" s="123"/>
      <c r="OLT47" s="123"/>
      <c r="OLU47" s="123"/>
      <c r="OLV47" s="123"/>
      <c r="OLW47" s="123"/>
      <c r="OLX47" s="123"/>
      <c r="OLY47" s="123"/>
      <c r="OLZ47" s="123"/>
      <c r="OMA47" s="123"/>
      <c r="OMB47" s="123"/>
      <c r="OMC47" s="123"/>
      <c r="OMD47" s="123"/>
      <c r="OME47" s="123"/>
      <c r="OMF47" s="123"/>
      <c r="OMG47" s="123"/>
      <c r="OMH47" s="123"/>
      <c r="OMI47" s="123"/>
      <c r="OMJ47" s="123"/>
      <c r="OMK47" s="123"/>
      <c r="OML47" s="123"/>
      <c r="OMM47" s="123"/>
      <c r="OMN47" s="123"/>
      <c r="OMO47" s="123"/>
      <c r="OMP47" s="123"/>
      <c r="OMQ47" s="123"/>
      <c r="OMR47" s="123"/>
      <c r="OMS47" s="123"/>
      <c r="OMT47" s="123"/>
      <c r="OMU47" s="123"/>
      <c r="OMV47" s="123"/>
      <c r="OMW47" s="123"/>
      <c r="OMX47" s="123"/>
      <c r="OMY47" s="123"/>
      <c r="OMZ47" s="123"/>
      <c r="ONA47" s="123"/>
      <c r="ONB47" s="123"/>
      <c r="ONC47" s="123"/>
      <c r="OND47" s="123"/>
      <c r="ONE47" s="123"/>
      <c r="ONF47" s="123"/>
      <c r="ONG47" s="123"/>
      <c r="ONH47" s="123"/>
      <c r="ONI47" s="123"/>
      <c r="ONJ47" s="123"/>
      <c r="ONK47" s="123"/>
      <c r="ONL47" s="123"/>
      <c r="ONM47" s="123"/>
      <c r="ONN47" s="123"/>
      <c r="ONO47" s="123"/>
      <c r="ONP47" s="123"/>
      <c r="ONQ47" s="123"/>
      <c r="ONR47" s="123"/>
      <c r="ONS47" s="123"/>
      <c r="ONT47" s="123"/>
      <c r="ONU47" s="123"/>
      <c r="ONV47" s="123"/>
      <c r="ONW47" s="123"/>
      <c r="ONX47" s="123"/>
      <c r="ONY47" s="123"/>
      <c r="ONZ47" s="123"/>
      <c r="OOA47" s="123"/>
      <c r="OOB47" s="123"/>
      <c r="OOC47" s="123"/>
      <c r="OOD47" s="123"/>
      <c r="OOE47" s="123"/>
      <c r="OOF47" s="123"/>
      <c r="OOG47" s="123"/>
      <c r="OOH47" s="123"/>
      <c r="OOI47" s="123"/>
      <c r="OOJ47" s="123"/>
      <c r="OOK47" s="123"/>
      <c r="OOL47" s="123"/>
      <c r="OOM47" s="123"/>
      <c r="OON47" s="123"/>
      <c r="OOO47" s="123"/>
      <c r="OOP47" s="123"/>
      <c r="OOQ47" s="123"/>
      <c r="OOR47" s="123"/>
      <c r="OOS47" s="123"/>
      <c r="OOT47" s="123"/>
      <c r="OOU47" s="123"/>
      <c r="OOV47" s="123"/>
      <c r="OOW47" s="123"/>
      <c r="OOX47" s="123"/>
      <c r="OOY47" s="123"/>
      <c r="OOZ47" s="123"/>
      <c r="OPA47" s="123"/>
      <c r="OPB47" s="123"/>
      <c r="OPC47" s="123"/>
      <c r="OPD47" s="123"/>
      <c r="OPE47" s="123"/>
      <c r="OPF47" s="123"/>
      <c r="OPG47" s="123"/>
      <c r="OPH47" s="123"/>
      <c r="OPI47" s="123"/>
      <c r="OPJ47" s="123"/>
      <c r="OPK47" s="123"/>
      <c r="OPL47" s="123"/>
      <c r="OPM47" s="123"/>
      <c r="OPN47" s="123"/>
      <c r="OPO47" s="123"/>
      <c r="OPP47" s="123"/>
      <c r="OPQ47" s="123"/>
      <c r="OPR47" s="123"/>
      <c r="OPS47" s="123"/>
      <c r="OPT47" s="123"/>
      <c r="OPU47" s="123"/>
      <c r="OPV47" s="123"/>
      <c r="OPW47" s="123"/>
      <c r="OPX47" s="123"/>
      <c r="OPY47" s="123"/>
      <c r="OPZ47" s="123"/>
      <c r="OQA47" s="123"/>
      <c r="OQB47" s="123"/>
      <c r="OQC47" s="123"/>
      <c r="OQD47" s="123"/>
      <c r="OQE47" s="123"/>
      <c r="OQF47" s="123"/>
      <c r="OQG47" s="123"/>
      <c r="OQH47" s="123"/>
      <c r="OQI47" s="123"/>
      <c r="OQJ47" s="123"/>
      <c r="OQK47" s="123"/>
      <c r="OQL47" s="123"/>
      <c r="OQM47" s="123"/>
      <c r="OQN47" s="123"/>
      <c r="OQO47" s="123"/>
      <c r="OQP47" s="123"/>
      <c r="OQQ47" s="123"/>
      <c r="OQR47" s="123"/>
      <c r="OQS47" s="123"/>
      <c r="OQT47" s="123"/>
      <c r="OQU47" s="123"/>
      <c r="OQV47" s="123"/>
      <c r="OQW47" s="123"/>
      <c r="OQX47" s="123"/>
      <c r="OQY47" s="123"/>
      <c r="OQZ47" s="123"/>
      <c r="ORA47" s="123"/>
      <c r="ORB47" s="123"/>
      <c r="ORC47" s="123"/>
      <c r="ORD47" s="123"/>
      <c r="ORE47" s="123"/>
      <c r="ORF47" s="123"/>
      <c r="ORG47" s="123"/>
      <c r="ORH47" s="123"/>
      <c r="ORI47" s="123"/>
      <c r="ORJ47" s="123"/>
      <c r="ORK47" s="123"/>
      <c r="ORL47" s="123"/>
      <c r="ORM47" s="123"/>
      <c r="ORN47" s="123"/>
      <c r="ORO47" s="123"/>
      <c r="ORP47" s="123"/>
      <c r="ORQ47" s="123"/>
      <c r="ORR47" s="123"/>
      <c r="ORS47" s="123"/>
      <c r="ORT47" s="123"/>
      <c r="ORU47" s="123"/>
      <c r="ORV47" s="123"/>
      <c r="ORW47" s="123"/>
      <c r="ORX47" s="123"/>
      <c r="ORY47" s="123"/>
      <c r="ORZ47" s="123"/>
      <c r="OSA47" s="123"/>
      <c r="OSB47" s="123"/>
      <c r="OSC47" s="123"/>
      <c r="OSD47" s="123"/>
      <c r="OSE47" s="123"/>
      <c r="OSF47" s="123"/>
      <c r="OSG47" s="123"/>
      <c r="OSH47" s="123"/>
      <c r="OSI47" s="123"/>
      <c r="OSJ47" s="123"/>
      <c r="OSK47" s="123"/>
      <c r="OSL47" s="123"/>
      <c r="OSM47" s="123"/>
      <c r="OSN47" s="123"/>
      <c r="OSO47" s="123"/>
      <c r="OSP47" s="123"/>
      <c r="OSQ47" s="123"/>
      <c r="OSR47" s="123"/>
      <c r="OSS47" s="123"/>
      <c r="OST47" s="123"/>
      <c r="OSU47" s="123"/>
      <c r="OSV47" s="123"/>
      <c r="OSW47" s="123"/>
      <c r="OSX47" s="123"/>
      <c r="OSY47" s="123"/>
      <c r="OSZ47" s="123"/>
      <c r="OTA47" s="123"/>
      <c r="OTB47" s="123"/>
      <c r="OTC47" s="123"/>
      <c r="OTD47" s="123"/>
      <c r="OTE47" s="123"/>
      <c r="OTF47" s="123"/>
      <c r="OTG47" s="123"/>
      <c r="OTH47" s="123"/>
      <c r="OTI47" s="123"/>
      <c r="OTJ47" s="123"/>
      <c r="OTK47" s="123"/>
      <c r="OTL47" s="123"/>
      <c r="OTM47" s="123"/>
      <c r="OTN47" s="123"/>
      <c r="OTO47" s="123"/>
      <c r="OTP47" s="123"/>
      <c r="OTQ47" s="123"/>
      <c r="OTR47" s="123"/>
      <c r="OTS47" s="123"/>
      <c r="OTT47" s="123"/>
      <c r="OTU47" s="123"/>
      <c r="OTV47" s="123"/>
      <c r="OTW47" s="123"/>
      <c r="OTX47" s="123"/>
      <c r="OTY47" s="123"/>
      <c r="OTZ47" s="123"/>
      <c r="OUA47" s="123"/>
      <c r="OUB47" s="123"/>
      <c r="OUC47" s="123"/>
      <c r="OUD47" s="123"/>
      <c r="OUE47" s="123"/>
      <c r="OUF47" s="123"/>
      <c r="OUG47" s="123"/>
      <c r="OUH47" s="123"/>
      <c r="OUI47" s="123"/>
      <c r="OUJ47" s="123"/>
      <c r="OUK47" s="123"/>
      <c r="OUL47" s="123"/>
      <c r="OUM47" s="123"/>
      <c r="OUN47" s="123"/>
      <c r="OUO47" s="123"/>
      <c r="OUP47" s="123"/>
      <c r="OUQ47" s="123"/>
      <c r="OUR47" s="123"/>
      <c r="OUS47" s="123"/>
      <c r="OUT47" s="123"/>
      <c r="OUU47" s="123"/>
      <c r="OUV47" s="123"/>
      <c r="OUW47" s="123"/>
      <c r="OUX47" s="123"/>
      <c r="OUY47" s="123"/>
      <c r="OUZ47" s="123"/>
      <c r="OVA47" s="123"/>
      <c r="OVB47" s="123"/>
      <c r="OVC47" s="123"/>
      <c r="OVD47" s="123"/>
      <c r="OVE47" s="123"/>
      <c r="OVF47" s="123"/>
      <c r="OVG47" s="123"/>
      <c r="OVH47" s="123"/>
      <c r="OVI47" s="123"/>
      <c r="OVJ47" s="123"/>
      <c r="OVK47" s="123"/>
      <c r="OVL47" s="123"/>
      <c r="OVM47" s="123"/>
      <c r="OVN47" s="123"/>
      <c r="OVO47" s="123"/>
      <c r="OVP47" s="123"/>
      <c r="OVQ47" s="123"/>
      <c r="OVR47" s="123"/>
      <c r="OVS47" s="123"/>
      <c r="OVT47" s="123"/>
      <c r="OVU47" s="123"/>
      <c r="OVV47" s="123"/>
      <c r="OVW47" s="123"/>
      <c r="OVX47" s="123"/>
      <c r="OVY47" s="123"/>
      <c r="OVZ47" s="123"/>
      <c r="OWA47" s="123"/>
      <c r="OWB47" s="123"/>
      <c r="OWC47" s="123"/>
      <c r="OWD47" s="123"/>
      <c r="OWE47" s="123"/>
      <c r="OWF47" s="123"/>
      <c r="OWG47" s="123"/>
      <c r="OWH47" s="123"/>
      <c r="OWI47" s="123"/>
      <c r="OWJ47" s="123"/>
      <c r="OWK47" s="123"/>
      <c r="OWL47" s="123"/>
      <c r="OWM47" s="123"/>
      <c r="OWN47" s="123"/>
      <c r="OWO47" s="123"/>
      <c r="OWP47" s="123"/>
      <c r="OWQ47" s="123"/>
      <c r="OWR47" s="123"/>
      <c r="OWS47" s="123"/>
      <c r="OWT47" s="123"/>
      <c r="OWU47" s="123"/>
      <c r="OWV47" s="123"/>
      <c r="OWW47" s="123"/>
      <c r="OWX47" s="123"/>
      <c r="OWY47" s="123"/>
      <c r="OWZ47" s="123"/>
      <c r="OXA47" s="123"/>
      <c r="OXB47" s="123"/>
      <c r="OXC47" s="123"/>
      <c r="OXD47" s="123"/>
      <c r="OXE47" s="123"/>
      <c r="OXF47" s="123"/>
      <c r="OXG47" s="123"/>
      <c r="OXH47" s="123"/>
      <c r="OXI47" s="123"/>
      <c r="OXJ47" s="123"/>
      <c r="OXK47" s="123"/>
      <c r="OXL47" s="123"/>
      <c r="OXM47" s="123"/>
      <c r="OXN47" s="123"/>
      <c r="OXO47" s="123"/>
      <c r="OXP47" s="123"/>
      <c r="OXQ47" s="123"/>
      <c r="OXR47" s="123"/>
      <c r="OXS47" s="123"/>
      <c r="OXT47" s="123"/>
      <c r="OXU47" s="123"/>
      <c r="OXV47" s="123"/>
      <c r="OXW47" s="123"/>
      <c r="OXX47" s="123"/>
      <c r="OXY47" s="123"/>
      <c r="OXZ47" s="123"/>
      <c r="OYA47" s="123"/>
      <c r="OYB47" s="123"/>
      <c r="OYC47" s="123"/>
      <c r="OYD47" s="123"/>
      <c r="OYE47" s="123"/>
      <c r="OYF47" s="123"/>
      <c r="OYG47" s="123"/>
      <c r="OYH47" s="123"/>
      <c r="OYI47" s="123"/>
      <c r="OYJ47" s="123"/>
      <c r="OYK47" s="123"/>
      <c r="OYL47" s="123"/>
      <c r="OYM47" s="123"/>
      <c r="OYN47" s="123"/>
      <c r="OYO47" s="123"/>
      <c r="OYP47" s="123"/>
      <c r="OYQ47" s="123"/>
      <c r="OYR47" s="123"/>
      <c r="OYS47" s="123"/>
      <c r="OYT47" s="123"/>
      <c r="OYU47" s="123"/>
      <c r="OYV47" s="123"/>
      <c r="OYW47" s="123"/>
      <c r="OYX47" s="123"/>
      <c r="OYY47" s="123"/>
      <c r="OYZ47" s="123"/>
      <c r="OZA47" s="123"/>
      <c r="OZB47" s="123"/>
      <c r="OZC47" s="123"/>
      <c r="OZD47" s="123"/>
      <c r="OZE47" s="123"/>
      <c r="OZF47" s="123"/>
      <c r="OZG47" s="123"/>
      <c r="OZH47" s="123"/>
      <c r="OZI47" s="123"/>
      <c r="OZJ47" s="123"/>
      <c r="OZK47" s="123"/>
      <c r="OZL47" s="123"/>
      <c r="OZM47" s="123"/>
      <c r="OZN47" s="123"/>
      <c r="OZO47" s="123"/>
      <c r="OZP47" s="123"/>
      <c r="OZQ47" s="123"/>
      <c r="OZR47" s="123"/>
      <c r="OZS47" s="123"/>
      <c r="OZT47" s="123"/>
      <c r="OZU47" s="123"/>
      <c r="OZV47" s="123"/>
      <c r="OZW47" s="123"/>
      <c r="OZX47" s="123"/>
      <c r="OZY47" s="123"/>
      <c r="OZZ47" s="123"/>
      <c r="PAA47" s="123"/>
      <c r="PAB47" s="123"/>
      <c r="PAC47" s="123"/>
      <c r="PAD47" s="123"/>
      <c r="PAE47" s="123"/>
      <c r="PAF47" s="123"/>
      <c r="PAG47" s="123"/>
      <c r="PAH47" s="123"/>
      <c r="PAI47" s="123"/>
      <c r="PAJ47" s="123"/>
      <c r="PAK47" s="123"/>
      <c r="PAL47" s="123"/>
      <c r="PAM47" s="123"/>
      <c r="PAN47" s="123"/>
      <c r="PAO47" s="123"/>
      <c r="PAP47" s="123"/>
      <c r="PAQ47" s="123"/>
      <c r="PAR47" s="123"/>
      <c r="PAS47" s="123"/>
      <c r="PAT47" s="123"/>
      <c r="PAU47" s="123"/>
      <c r="PAV47" s="123"/>
      <c r="PAW47" s="123"/>
      <c r="PAX47" s="123"/>
      <c r="PAY47" s="123"/>
      <c r="PAZ47" s="123"/>
      <c r="PBA47" s="123"/>
      <c r="PBB47" s="123"/>
      <c r="PBC47" s="123"/>
      <c r="PBD47" s="123"/>
      <c r="PBE47" s="123"/>
      <c r="PBF47" s="123"/>
      <c r="PBG47" s="123"/>
      <c r="PBH47" s="123"/>
      <c r="PBI47" s="123"/>
      <c r="PBJ47" s="123"/>
      <c r="PBK47" s="123"/>
      <c r="PBL47" s="123"/>
      <c r="PBM47" s="123"/>
      <c r="PBN47" s="123"/>
      <c r="PBO47" s="123"/>
      <c r="PBP47" s="123"/>
      <c r="PBQ47" s="123"/>
      <c r="PBR47" s="123"/>
      <c r="PBS47" s="123"/>
      <c r="PBT47" s="123"/>
      <c r="PBU47" s="123"/>
      <c r="PBV47" s="123"/>
      <c r="PBW47" s="123"/>
      <c r="PBX47" s="123"/>
      <c r="PBY47" s="123"/>
      <c r="PBZ47" s="123"/>
      <c r="PCA47" s="123"/>
      <c r="PCB47" s="123"/>
      <c r="PCC47" s="123"/>
      <c r="PCD47" s="123"/>
      <c r="PCE47" s="123"/>
      <c r="PCF47" s="123"/>
      <c r="PCG47" s="123"/>
      <c r="PCH47" s="123"/>
      <c r="PCI47" s="123"/>
      <c r="PCJ47" s="123"/>
      <c r="PCK47" s="123"/>
      <c r="PCL47" s="123"/>
      <c r="PCM47" s="123"/>
      <c r="PCN47" s="123"/>
      <c r="PCO47" s="123"/>
      <c r="PCP47" s="123"/>
      <c r="PCQ47" s="123"/>
      <c r="PCR47" s="123"/>
      <c r="PCS47" s="123"/>
      <c r="PCT47" s="123"/>
      <c r="PCU47" s="123"/>
      <c r="PCV47" s="123"/>
      <c r="PCW47" s="123"/>
      <c r="PCX47" s="123"/>
      <c r="PCY47" s="123"/>
      <c r="PCZ47" s="123"/>
      <c r="PDA47" s="123"/>
      <c r="PDB47" s="123"/>
      <c r="PDC47" s="123"/>
      <c r="PDD47" s="123"/>
      <c r="PDE47" s="123"/>
      <c r="PDF47" s="123"/>
      <c r="PDG47" s="123"/>
      <c r="PDH47" s="123"/>
      <c r="PDI47" s="123"/>
      <c r="PDJ47" s="123"/>
      <c r="PDK47" s="123"/>
      <c r="PDL47" s="123"/>
      <c r="PDM47" s="123"/>
      <c r="PDN47" s="123"/>
      <c r="PDO47" s="123"/>
      <c r="PDP47" s="123"/>
      <c r="PDQ47" s="123"/>
      <c r="PDR47" s="123"/>
      <c r="PDS47" s="123"/>
      <c r="PDT47" s="123"/>
      <c r="PDU47" s="123"/>
      <c r="PDV47" s="123"/>
      <c r="PDW47" s="123"/>
      <c r="PDX47" s="123"/>
      <c r="PDY47" s="123"/>
      <c r="PDZ47" s="123"/>
      <c r="PEA47" s="123"/>
      <c r="PEB47" s="123"/>
      <c r="PEC47" s="123"/>
      <c r="PED47" s="123"/>
      <c r="PEE47" s="123"/>
      <c r="PEF47" s="123"/>
      <c r="PEG47" s="123"/>
      <c r="PEH47" s="123"/>
      <c r="PEI47" s="123"/>
      <c r="PEJ47" s="123"/>
      <c r="PEK47" s="123"/>
      <c r="PEL47" s="123"/>
      <c r="PEM47" s="123"/>
      <c r="PEN47" s="123"/>
      <c r="PEO47" s="123"/>
      <c r="PEP47" s="123"/>
      <c r="PEQ47" s="123"/>
      <c r="PER47" s="123"/>
      <c r="PES47" s="123"/>
      <c r="PET47" s="123"/>
      <c r="PEU47" s="123"/>
      <c r="PEV47" s="123"/>
      <c r="PEW47" s="123"/>
      <c r="PEX47" s="123"/>
      <c r="PEY47" s="123"/>
      <c r="PEZ47" s="123"/>
      <c r="PFA47" s="123"/>
      <c r="PFB47" s="123"/>
      <c r="PFC47" s="123"/>
      <c r="PFD47" s="123"/>
      <c r="PFE47" s="123"/>
      <c r="PFF47" s="123"/>
      <c r="PFG47" s="123"/>
      <c r="PFH47" s="123"/>
      <c r="PFI47" s="123"/>
      <c r="PFJ47" s="123"/>
      <c r="PFK47" s="123"/>
      <c r="PFL47" s="123"/>
      <c r="PFM47" s="123"/>
      <c r="PFN47" s="123"/>
      <c r="PFO47" s="123"/>
      <c r="PFP47" s="123"/>
      <c r="PFQ47" s="123"/>
      <c r="PFR47" s="123"/>
      <c r="PFS47" s="123"/>
      <c r="PFT47" s="123"/>
      <c r="PFU47" s="123"/>
      <c r="PFV47" s="123"/>
      <c r="PFW47" s="123"/>
      <c r="PFX47" s="123"/>
      <c r="PFY47" s="123"/>
      <c r="PFZ47" s="123"/>
      <c r="PGA47" s="123"/>
      <c r="PGB47" s="123"/>
      <c r="PGC47" s="123"/>
      <c r="PGD47" s="123"/>
      <c r="PGE47" s="123"/>
      <c r="PGF47" s="123"/>
      <c r="PGG47" s="123"/>
      <c r="PGH47" s="123"/>
      <c r="PGI47" s="123"/>
      <c r="PGJ47" s="123"/>
      <c r="PGK47" s="123"/>
      <c r="PGL47" s="123"/>
      <c r="PGM47" s="123"/>
      <c r="PGN47" s="123"/>
      <c r="PGO47" s="123"/>
      <c r="PGP47" s="123"/>
      <c r="PGQ47" s="123"/>
      <c r="PGR47" s="123"/>
      <c r="PGS47" s="123"/>
      <c r="PGT47" s="123"/>
      <c r="PGU47" s="123"/>
      <c r="PGV47" s="123"/>
      <c r="PGW47" s="123"/>
      <c r="PGX47" s="123"/>
      <c r="PGY47" s="123"/>
      <c r="PGZ47" s="123"/>
      <c r="PHA47" s="123"/>
      <c r="PHB47" s="123"/>
      <c r="PHC47" s="123"/>
      <c r="PHD47" s="123"/>
      <c r="PHE47" s="123"/>
      <c r="PHF47" s="123"/>
      <c r="PHG47" s="123"/>
      <c r="PHH47" s="123"/>
      <c r="PHI47" s="123"/>
      <c r="PHJ47" s="123"/>
      <c r="PHK47" s="123"/>
      <c r="PHL47" s="123"/>
      <c r="PHM47" s="123"/>
      <c r="PHN47" s="123"/>
      <c r="PHO47" s="123"/>
      <c r="PHP47" s="123"/>
      <c r="PHQ47" s="123"/>
      <c r="PHR47" s="123"/>
      <c r="PHS47" s="123"/>
      <c r="PHT47" s="123"/>
      <c r="PHU47" s="123"/>
      <c r="PHV47" s="123"/>
      <c r="PHW47" s="123"/>
      <c r="PHX47" s="123"/>
      <c r="PHY47" s="123"/>
      <c r="PHZ47" s="123"/>
      <c r="PIA47" s="123"/>
      <c r="PIB47" s="123"/>
      <c r="PIC47" s="123"/>
      <c r="PID47" s="123"/>
      <c r="PIE47" s="123"/>
      <c r="PIF47" s="123"/>
      <c r="PIG47" s="123"/>
      <c r="PIH47" s="123"/>
      <c r="PII47" s="123"/>
      <c r="PIJ47" s="123"/>
      <c r="PIK47" s="123"/>
      <c r="PIL47" s="123"/>
      <c r="PIM47" s="123"/>
      <c r="PIN47" s="123"/>
      <c r="PIO47" s="123"/>
      <c r="PIP47" s="123"/>
      <c r="PIQ47" s="123"/>
      <c r="PIR47" s="123"/>
      <c r="PIS47" s="123"/>
      <c r="PIT47" s="123"/>
      <c r="PIU47" s="123"/>
      <c r="PIV47" s="123"/>
      <c r="PIW47" s="123"/>
      <c r="PIX47" s="123"/>
      <c r="PIY47" s="123"/>
      <c r="PIZ47" s="123"/>
      <c r="PJA47" s="123"/>
      <c r="PJB47" s="123"/>
      <c r="PJC47" s="123"/>
      <c r="PJD47" s="123"/>
      <c r="PJE47" s="123"/>
      <c r="PJF47" s="123"/>
      <c r="PJG47" s="123"/>
      <c r="PJH47" s="123"/>
      <c r="PJI47" s="123"/>
      <c r="PJJ47" s="123"/>
      <c r="PJK47" s="123"/>
      <c r="PJL47" s="123"/>
      <c r="PJM47" s="123"/>
      <c r="PJN47" s="123"/>
      <c r="PJO47" s="123"/>
      <c r="PJP47" s="123"/>
      <c r="PJQ47" s="123"/>
      <c r="PJR47" s="123"/>
      <c r="PJS47" s="123"/>
      <c r="PJT47" s="123"/>
      <c r="PJU47" s="123"/>
      <c r="PJV47" s="123"/>
      <c r="PJW47" s="123"/>
      <c r="PJX47" s="123"/>
      <c r="PJY47" s="123"/>
      <c r="PJZ47" s="123"/>
      <c r="PKA47" s="123"/>
      <c r="PKB47" s="123"/>
      <c r="PKC47" s="123"/>
      <c r="PKD47" s="123"/>
      <c r="PKE47" s="123"/>
      <c r="PKF47" s="123"/>
      <c r="PKG47" s="123"/>
      <c r="PKH47" s="123"/>
      <c r="PKI47" s="123"/>
      <c r="PKJ47" s="123"/>
      <c r="PKK47" s="123"/>
      <c r="PKL47" s="123"/>
      <c r="PKM47" s="123"/>
      <c r="PKN47" s="123"/>
      <c r="PKO47" s="123"/>
      <c r="PKP47" s="123"/>
      <c r="PKQ47" s="123"/>
      <c r="PKR47" s="123"/>
      <c r="PKS47" s="123"/>
      <c r="PKT47" s="123"/>
      <c r="PKU47" s="123"/>
      <c r="PKV47" s="123"/>
      <c r="PKW47" s="123"/>
      <c r="PKX47" s="123"/>
      <c r="PKY47" s="123"/>
      <c r="PKZ47" s="123"/>
      <c r="PLA47" s="123"/>
      <c r="PLB47" s="123"/>
      <c r="PLC47" s="123"/>
      <c r="PLD47" s="123"/>
      <c r="PLE47" s="123"/>
      <c r="PLF47" s="123"/>
      <c r="PLG47" s="123"/>
      <c r="PLH47" s="123"/>
      <c r="PLI47" s="123"/>
      <c r="PLJ47" s="123"/>
      <c r="PLK47" s="123"/>
      <c r="PLL47" s="123"/>
      <c r="PLM47" s="123"/>
      <c r="PLN47" s="123"/>
      <c r="PLO47" s="123"/>
      <c r="PLP47" s="123"/>
      <c r="PLQ47" s="123"/>
      <c r="PLR47" s="123"/>
      <c r="PLS47" s="123"/>
      <c r="PLT47" s="123"/>
      <c r="PLU47" s="123"/>
      <c r="PLV47" s="123"/>
      <c r="PLW47" s="123"/>
      <c r="PLX47" s="123"/>
      <c r="PLY47" s="123"/>
      <c r="PLZ47" s="123"/>
      <c r="PMA47" s="123"/>
      <c r="PMB47" s="123"/>
      <c r="PMC47" s="123"/>
      <c r="PMD47" s="123"/>
      <c r="PME47" s="123"/>
      <c r="PMF47" s="123"/>
      <c r="PMG47" s="123"/>
      <c r="PMH47" s="123"/>
      <c r="PMI47" s="123"/>
      <c r="PMJ47" s="123"/>
      <c r="PMK47" s="123"/>
      <c r="PML47" s="123"/>
      <c r="PMM47" s="123"/>
      <c r="PMN47" s="123"/>
      <c r="PMO47" s="123"/>
      <c r="PMP47" s="123"/>
      <c r="PMQ47" s="123"/>
      <c r="PMR47" s="123"/>
      <c r="PMS47" s="123"/>
      <c r="PMT47" s="123"/>
      <c r="PMU47" s="123"/>
      <c r="PMV47" s="123"/>
      <c r="PMW47" s="123"/>
      <c r="PMX47" s="123"/>
      <c r="PMY47" s="123"/>
      <c r="PMZ47" s="123"/>
      <c r="PNA47" s="123"/>
      <c r="PNB47" s="123"/>
      <c r="PNC47" s="123"/>
      <c r="PND47" s="123"/>
      <c r="PNE47" s="123"/>
      <c r="PNF47" s="123"/>
      <c r="PNG47" s="123"/>
      <c r="PNH47" s="123"/>
      <c r="PNI47" s="123"/>
      <c r="PNJ47" s="123"/>
      <c r="PNK47" s="123"/>
      <c r="PNL47" s="123"/>
      <c r="PNM47" s="123"/>
      <c r="PNN47" s="123"/>
      <c r="PNO47" s="123"/>
      <c r="PNP47" s="123"/>
      <c r="PNQ47" s="123"/>
      <c r="PNR47" s="123"/>
      <c r="PNS47" s="123"/>
      <c r="PNT47" s="123"/>
      <c r="PNU47" s="123"/>
      <c r="PNV47" s="123"/>
      <c r="PNW47" s="123"/>
      <c r="PNX47" s="123"/>
      <c r="PNY47" s="123"/>
      <c r="PNZ47" s="123"/>
      <c r="POA47" s="123"/>
      <c r="POB47" s="123"/>
      <c r="POC47" s="123"/>
      <c r="POD47" s="123"/>
      <c r="POE47" s="123"/>
      <c r="POF47" s="123"/>
      <c r="POG47" s="123"/>
      <c r="POH47" s="123"/>
      <c r="POI47" s="123"/>
      <c r="POJ47" s="123"/>
      <c r="POK47" s="123"/>
      <c r="POL47" s="123"/>
      <c r="POM47" s="123"/>
      <c r="PON47" s="123"/>
      <c r="POO47" s="123"/>
      <c r="POP47" s="123"/>
      <c r="POQ47" s="123"/>
      <c r="POR47" s="123"/>
      <c r="POS47" s="123"/>
      <c r="POT47" s="123"/>
      <c r="POU47" s="123"/>
      <c r="POV47" s="123"/>
      <c r="POW47" s="123"/>
      <c r="POX47" s="123"/>
      <c r="POY47" s="123"/>
      <c r="POZ47" s="123"/>
      <c r="PPA47" s="123"/>
      <c r="PPB47" s="123"/>
      <c r="PPC47" s="123"/>
      <c r="PPD47" s="123"/>
      <c r="PPE47" s="123"/>
      <c r="PPF47" s="123"/>
      <c r="PPG47" s="123"/>
      <c r="PPH47" s="123"/>
      <c r="PPI47" s="123"/>
      <c r="PPJ47" s="123"/>
      <c r="PPK47" s="123"/>
      <c r="PPL47" s="123"/>
      <c r="PPM47" s="123"/>
      <c r="PPN47" s="123"/>
      <c r="PPO47" s="123"/>
      <c r="PPP47" s="123"/>
      <c r="PPQ47" s="123"/>
      <c r="PPR47" s="123"/>
      <c r="PPS47" s="123"/>
      <c r="PPT47" s="123"/>
      <c r="PPU47" s="123"/>
      <c r="PPV47" s="123"/>
      <c r="PPW47" s="123"/>
      <c r="PPX47" s="123"/>
      <c r="PPY47" s="123"/>
      <c r="PPZ47" s="123"/>
      <c r="PQA47" s="123"/>
      <c r="PQB47" s="123"/>
      <c r="PQC47" s="123"/>
      <c r="PQD47" s="123"/>
      <c r="PQE47" s="123"/>
      <c r="PQF47" s="123"/>
      <c r="PQG47" s="123"/>
      <c r="PQH47" s="123"/>
      <c r="PQI47" s="123"/>
      <c r="PQJ47" s="123"/>
      <c r="PQK47" s="123"/>
      <c r="PQL47" s="123"/>
      <c r="PQM47" s="123"/>
      <c r="PQN47" s="123"/>
      <c r="PQO47" s="123"/>
      <c r="PQP47" s="123"/>
      <c r="PQQ47" s="123"/>
      <c r="PQR47" s="123"/>
      <c r="PQS47" s="123"/>
      <c r="PQT47" s="123"/>
      <c r="PQU47" s="123"/>
      <c r="PQV47" s="123"/>
      <c r="PQW47" s="123"/>
      <c r="PQX47" s="123"/>
      <c r="PQY47" s="123"/>
      <c r="PQZ47" s="123"/>
      <c r="PRA47" s="123"/>
      <c r="PRB47" s="123"/>
      <c r="PRC47" s="123"/>
      <c r="PRD47" s="123"/>
      <c r="PRE47" s="123"/>
      <c r="PRF47" s="123"/>
      <c r="PRG47" s="123"/>
      <c r="PRH47" s="123"/>
      <c r="PRI47" s="123"/>
      <c r="PRJ47" s="123"/>
      <c r="PRK47" s="123"/>
      <c r="PRL47" s="123"/>
      <c r="PRM47" s="123"/>
      <c r="PRN47" s="123"/>
      <c r="PRO47" s="123"/>
      <c r="PRP47" s="123"/>
      <c r="PRQ47" s="123"/>
      <c r="PRR47" s="123"/>
      <c r="PRS47" s="123"/>
      <c r="PRT47" s="123"/>
      <c r="PRU47" s="123"/>
      <c r="PRV47" s="123"/>
      <c r="PRW47" s="123"/>
      <c r="PRX47" s="123"/>
      <c r="PRY47" s="123"/>
      <c r="PRZ47" s="123"/>
      <c r="PSA47" s="123"/>
      <c r="PSB47" s="123"/>
      <c r="PSC47" s="123"/>
      <c r="PSD47" s="123"/>
      <c r="PSE47" s="123"/>
      <c r="PSF47" s="123"/>
      <c r="PSG47" s="123"/>
      <c r="PSH47" s="123"/>
      <c r="PSI47" s="123"/>
      <c r="PSJ47" s="123"/>
      <c r="PSK47" s="123"/>
      <c r="PSL47" s="123"/>
      <c r="PSM47" s="123"/>
      <c r="PSN47" s="123"/>
      <c r="PSO47" s="123"/>
      <c r="PSP47" s="123"/>
      <c r="PSQ47" s="123"/>
      <c r="PSR47" s="123"/>
      <c r="PSS47" s="123"/>
      <c r="PST47" s="123"/>
      <c r="PSU47" s="123"/>
      <c r="PSV47" s="123"/>
      <c r="PSW47" s="123"/>
      <c r="PSX47" s="123"/>
      <c r="PSY47" s="123"/>
      <c r="PSZ47" s="123"/>
      <c r="PTA47" s="123"/>
      <c r="PTB47" s="123"/>
      <c r="PTC47" s="123"/>
      <c r="PTD47" s="123"/>
      <c r="PTE47" s="123"/>
      <c r="PTF47" s="123"/>
      <c r="PTG47" s="123"/>
      <c r="PTH47" s="123"/>
      <c r="PTI47" s="123"/>
      <c r="PTJ47" s="123"/>
      <c r="PTK47" s="123"/>
      <c r="PTL47" s="123"/>
      <c r="PTM47" s="123"/>
      <c r="PTN47" s="123"/>
      <c r="PTO47" s="123"/>
      <c r="PTP47" s="123"/>
      <c r="PTQ47" s="123"/>
      <c r="PTR47" s="123"/>
      <c r="PTS47" s="123"/>
      <c r="PTT47" s="123"/>
      <c r="PTU47" s="123"/>
      <c r="PTV47" s="123"/>
      <c r="PTW47" s="123"/>
      <c r="PTX47" s="123"/>
      <c r="PTY47" s="123"/>
      <c r="PTZ47" s="123"/>
      <c r="PUA47" s="123"/>
      <c r="PUB47" s="123"/>
      <c r="PUC47" s="123"/>
      <c r="PUD47" s="123"/>
      <c r="PUE47" s="123"/>
      <c r="PUF47" s="123"/>
      <c r="PUG47" s="123"/>
      <c r="PUH47" s="123"/>
      <c r="PUI47" s="123"/>
      <c r="PUJ47" s="123"/>
      <c r="PUK47" s="123"/>
      <c r="PUL47" s="123"/>
      <c r="PUM47" s="123"/>
      <c r="PUN47" s="123"/>
      <c r="PUO47" s="123"/>
      <c r="PUP47" s="123"/>
      <c r="PUQ47" s="123"/>
      <c r="PUR47" s="123"/>
      <c r="PUS47" s="123"/>
      <c r="PUT47" s="123"/>
      <c r="PUU47" s="123"/>
      <c r="PUV47" s="123"/>
      <c r="PUW47" s="123"/>
      <c r="PUX47" s="123"/>
      <c r="PUY47" s="123"/>
      <c r="PUZ47" s="123"/>
      <c r="PVA47" s="123"/>
      <c r="PVB47" s="123"/>
      <c r="PVC47" s="123"/>
      <c r="PVD47" s="123"/>
      <c r="PVE47" s="123"/>
      <c r="PVF47" s="123"/>
      <c r="PVG47" s="123"/>
      <c r="PVH47" s="123"/>
      <c r="PVI47" s="123"/>
      <c r="PVJ47" s="123"/>
      <c r="PVK47" s="123"/>
      <c r="PVL47" s="123"/>
      <c r="PVM47" s="123"/>
      <c r="PVN47" s="123"/>
      <c r="PVO47" s="123"/>
      <c r="PVP47" s="123"/>
      <c r="PVQ47" s="123"/>
      <c r="PVR47" s="123"/>
      <c r="PVS47" s="123"/>
      <c r="PVT47" s="123"/>
      <c r="PVU47" s="123"/>
      <c r="PVV47" s="123"/>
      <c r="PVW47" s="123"/>
      <c r="PVX47" s="123"/>
      <c r="PVY47" s="123"/>
      <c r="PVZ47" s="123"/>
      <c r="PWA47" s="123"/>
      <c r="PWB47" s="123"/>
      <c r="PWC47" s="123"/>
      <c r="PWD47" s="123"/>
      <c r="PWE47" s="123"/>
      <c r="PWF47" s="123"/>
      <c r="PWG47" s="123"/>
      <c r="PWH47" s="123"/>
      <c r="PWI47" s="123"/>
      <c r="PWJ47" s="123"/>
      <c r="PWK47" s="123"/>
      <c r="PWL47" s="123"/>
      <c r="PWM47" s="123"/>
      <c r="PWN47" s="123"/>
      <c r="PWO47" s="123"/>
      <c r="PWP47" s="123"/>
      <c r="PWQ47" s="123"/>
      <c r="PWR47" s="123"/>
      <c r="PWS47" s="123"/>
      <c r="PWT47" s="123"/>
      <c r="PWU47" s="123"/>
      <c r="PWV47" s="123"/>
      <c r="PWW47" s="123"/>
      <c r="PWX47" s="123"/>
      <c r="PWY47" s="123"/>
      <c r="PWZ47" s="123"/>
      <c r="PXA47" s="123"/>
      <c r="PXB47" s="123"/>
      <c r="PXC47" s="123"/>
      <c r="PXD47" s="123"/>
      <c r="PXE47" s="123"/>
      <c r="PXF47" s="123"/>
      <c r="PXG47" s="123"/>
      <c r="PXH47" s="123"/>
      <c r="PXI47" s="123"/>
      <c r="PXJ47" s="123"/>
      <c r="PXK47" s="123"/>
      <c r="PXL47" s="123"/>
      <c r="PXM47" s="123"/>
      <c r="PXN47" s="123"/>
      <c r="PXO47" s="123"/>
      <c r="PXP47" s="123"/>
      <c r="PXQ47" s="123"/>
      <c r="PXR47" s="123"/>
      <c r="PXS47" s="123"/>
      <c r="PXT47" s="123"/>
      <c r="PXU47" s="123"/>
      <c r="PXV47" s="123"/>
      <c r="PXW47" s="123"/>
      <c r="PXX47" s="123"/>
      <c r="PXY47" s="123"/>
      <c r="PXZ47" s="123"/>
      <c r="PYA47" s="123"/>
      <c r="PYB47" s="123"/>
      <c r="PYC47" s="123"/>
      <c r="PYD47" s="123"/>
      <c r="PYE47" s="123"/>
      <c r="PYF47" s="123"/>
      <c r="PYG47" s="123"/>
      <c r="PYH47" s="123"/>
      <c r="PYI47" s="123"/>
      <c r="PYJ47" s="123"/>
      <c r="PYK47" s="123"/>
      <c r="PYL47" s="123"/>
      <c r="PYM47" s="123"/>
      <c r="PYN47" s="123"/>
      <c r="PYO47" s="123"/>
      <c r="PYP47" s="123"/>
      <c r="PYQ47" s="123"/>
      <c r="PYR47" s="123"/>
      <c r="PYS47" s="123"/>
      <c r="PYT47" s="123"/>
      <c r="PYU47" s="123"/>
      <c r="PYV47" s="123"/>
      <c r="PYW47" s="123"/>
      <c r="PYX47" s="123"/>
      <c r="PYY47" s="123"/>
      <c r="PYZ47" s="123"/>
      <c r="PZA47" s="123"/>
      <c r="PZB47" s="123"/>
      <c r="PZC47" s="123"/>
      <c r="PZD47" s="123"/>
      <c r="PZE47" s="123"/>
      <c r="PZF47" s="123"/>
      <c r="PZG47" s="123"/>
      <c r="PZH47" s="123"/>
      <c r="PZI47" s="123"/>
      <c r="PZJ47" s="123"/>
      <c r="PZK47" s="123"/>
      <c r="PZL47" s="123"/>
      <c r="PZM47" s="123"/>
      <c r="PZN47" s="123"/>
      <c r="PZO47" s="123"/>
      <c r="PZP47" s="123"/>
      <c r="PZQ47" s="123"/>
      <c r="PZR47" s="123"/>
      <c r="PZS47" s="123"/>
      <c r="PZT47" s="123"/>
      <c r="PZU47" s="123"/>
      <c r="PZV47" s="123"/>
      <c r="PZW47" s="123"/>
      <c r="PZX47" s="123"/>
      <c r="PZY47" s="123"/>
      <c r="PZZ47" s="123"/>
      <c r="QAA47" s="123"/>
      <c r="QAB47" s="123"/>
      <c r="QAC47" s="123"/>
      <c r="QAD47" s="123"/>
      <c r="QAE47" s="123"/>
      <c r="QAF47" s="123"/>
      <c r="QAG47" s="123"/>
      <c r="QAH47" s="123"/>
      <c r="QAI47" s="123"/>
      <c r="QAJ47" s="123"/>
      <c r="QAK47" s="123"/>
      <c r="QAL47" s="123"/>
      <c r="QAM47" s="123"/>
      <c r="QAN47" s="123"/>
      <c r="QAO47" s="123"/>
      <c r="QAP47" s="123"/>
      <c r="QAQ47" s="123"/>
      <c r="QAR47" s="123"/>
      <c r="QAS47" s="123"/>
      <c r="QAT47" s="123"/>
      <c r="QAU47" s="123"/>
      <c r="QAV47" s="123"/>
      <c r="QAW47" s="123"/>
      <c r="QAX47" s="123"/>
      <c r="QAY47" s="123"/>
      <c r="QAZ47" s="123"/>
      <c r="QBA47" s="123"/>
      <c r="QBB47" s="123"/>
      <c r="QBC47" s="123"/>
      <c r="QBD47" s="123"/>
      <c r="QBE47" s="123"/>
      <c r="QBF47" s="123"/>
      <c r="QBG47" s="123"/>
      <c r="QBH47" s="123"/>
      <c r="QBI47" s="123"/>
      <c r="QBJ47" s="123"/>
      <c r="QBK47" s="123"/>
      <c r="QBL47" s="123"/>
      <c r="QBM47" s="123"/>
      <c r="QBN47" s="123"/>
      <c r="QBO47" s="123"/>
      <c r="QBP47" s="123"/>
      <c r="QBQ47" s="123"/>
      <c r="QBR47" s="123"/>
      <c r="QBS47" s="123"/>
      <c r="QBT47" s="123"/>
      <c r="QBU47" s="123"/>
      <c r="QBV47" s="123"/>
      <c r="QBW47" s="123"/>
      <c r="QBX47" s="123"/>
      <c r="QBY47" s="123"/>
      <c r="QBZ47" s="123"/>
      <c r="QCA47" s="123"/>
      <c r="QCB47" s="123"/>
      <c r="QCC47" s="123"/>
      <c r="QCD47" s="123"/>
      <c r="QCE47" s="123"/>
      <c r="QCF47" s="123"/>
      <c r="QCG47" s="123"/>
      <c r="QCH47" s="123"/>
      <c r="QCI47" s="123"/>
      <c r="QCJ47" s="123"/>
      <c r="QCK47" s="123"/>
      <c r="QCL47" s="123"/>
      <c r="QCM47" s="123"/>
      <c r="QCN47" s="123"/>
      <c r="QCO47" s="123"/>
      <c r="QCP47" s="123"/>
      <c r="QCQ47" s="123"/>
      <c r="QCR47" s="123"/>
      <c r="QCS47" s="123"/>
      <c r="QCT47" s="123"/>
      <c r="QCU47" s="123"/>
      <c r="QCV47" s="123"/>
      <c r="QCW47" s="123"/>
      <c r="QCX47" s="123"/>
      <c r="QCY47" s="123"/>
      <c r="QCZ47" s="123"/>
      <c r="QDA47" s="123"/>
      <c r="QDB47" s="123"/>
      <c r="QDC47" s="123"/>
      <c r="QDD47" s="123"/>
      <c r="QDE47" s="123"/>
      <c r="QDF47" s="123"/>
      <c r="QDG47" s="123"/>
      <c r="QDH47" s="123"/>
      <c r="QDI47" s="123"/>
      <c r="QDJ47" s="123"/>
      <c r="QDK47" s="123"/>
      <c r="QDL47" s="123"/>
      <c r="QDM47" s="123"/>
      <c r="QDN47" s="123"/>
      <c r="QDO47" s="123"/>
      <c r="QDP47" s="123"/>
      <c r="QDQ47" s="123"/>
      <c r="QDR47" s="123"/>
      <c r="QDS47" s="123"/>
      <c r="QDT47" s="123"/>
      <c r="QDU47" s="123"/>
      <c r="QDV47" s="123"/>
      <c r="QDW47" s="123"/>
      <c r="QDX47" s="123"/>
      <c r="QDY47" s="123"/>
      <c r="QDZ47" s="123"/>
      <c r="QEA47" s="123"/>
      <c r="QEB47" s="123"/>
      <c r="QEC47" s="123"/>
      <c r="QED47" s="123"/>
      <c r="QEE47" s="123"/>
      <c r="QEF47" s="123"/>
      <c r="QEG47" s="123"/>
      <c r="QEH47" s="123"/>
      <c r="QEI47" s="123"/>
      <c r="QEJ47" s="123"/>
      <c r="QEK47" s="123"/>
      <c r="QEL47" s="123"/>
      <c r="QEM47" s="123"/>
      <c r="QEN47" s="123"/>
      <c r="QEO47" s="123"/>
      <c r="QEP47" s="123"/>
      <c r="QEQ47" s="123"/>
      <c r="QER47" s="123"/>
      <c r="QES47" s="123"/>
      <c r="QET47" s="123"/>
      <c r="QEU47" s="123"/>
      <c r="QEV47" s="123"/>
      <c r="QEW47" s="123"/>
      <c r="QEX47" s="123"/>
      <c r="QEY47" s="123"/>
      <c r="QEZ47" s="123"/>
      <c r="QFA47" s="123"/>
      <c r="QFB47" s="123"/>
      <c r="QFC47" s="123"/>
      <c r="QFD47" s="123"/>
      <c r="QFE47" s="123"/>
      <c r="QFF47" s="123"/>
      <c r="QFG47" s="123"/>
      <c r="QFH47" s="123"/>
      <c r="QFI47" s="123"/>
      <c r="QFJ47" s="123"/>
      <c r="QFK47" s="123"/>
      <c r="QFL47" s="123"/>
      <c r="QFM47" s="123"/>
      <c r="QFN47" s="123"/>
      <c r="QFO47" s="123"/>
      <c r="QFP47" s="123"/>
      <c r="QFQ47" s="123"/>
      <c r="QFR47" s="123"/>
      <c r="QFS47" s="123"/>
      <c r="QFT47" s="123"/>
      <c r="QFU47" s="123"/>
      <c r="QFV47" s="123"/>
      <c r="QFW47" s="123"/>
      <c r="QFX47" s="123"/>
      <c r="QFY47" s="123"/>
      <c r="QFZ47" s="123"/>
      <c r="QGA47" s="123"/>
      <c r="QGB47" s="123"/>
      <c r="QGC47" s="123"/>
      <c r="QGD47" s="123"/>
      <c r="QGE47" s="123"/>
      <c r="QGF47" s="123"/>
      <c r="QGG47" s="123"/>
      <c r="QGH47" s="123"/>
      <c r="QGI47" s="123"/>
      <c r="QGJ47" s="123"/>
      <c r="QGK47" s="123"/>
      <c r="QGL47" s="123"/>
      <c r="QGM47" s="123"/>
      <c r="QGN47" s="123"/>
      <c r="QGO47" s="123"/>
      <c r="QGP47" s="123"/>
      <c r="QGQ47" s="123"/>
      <c r="QGR47" s="123"/>
      <c r="QGS47" s="123"/>
      <c r="QGT47" s="123"/>
      <c r="QGU47" s="123"/>
      <c r="QGV47" s="123"/>
      <c r="QGW47" s="123"/>
      <c r="QGX47" s="123"/>
      <c r="QGY47" s="123"/>
      <c r="QGZ47" s="123"/>
      <c r="QHA47" s="123"/>
      <c r="QHB47" s="123"/>
      <c r="QHC47" s="123"/>
      <c r="QHD47" s="123"/>
      <c r="QHE47" s="123"/>
      <c r="QHF47" s="123"/>
      <c r="QHG47" s="123"/>
      <c r="QHH47" s="123"/>
      <c r="QHI47" s="123"/>
      <c r="QHJ47" s="123"/>
      <c r="QHK47" s="123"/>
      <c r="QHL47" s="123"/>
      <c r="QHM47" s="123"/>
      <c r="QHN47" s="123"/>
      <c r="QHO47" s="123"/>
      <c r="QHP47" s="123"/>
      <c r="QHQ47" s="123"/>
      <c r="QHR47" s="123"/>
      <c r="QHS47" s="123"/>
      <c r="QHT47" s="123"/>
      <c r="QHU47" s="123"/>
      <c r="QHV47" s="123"/>
      <c r="QHW47" s="123"/>
      <c r="QHX47" s="123"/>
      <c r="QHY47" s="123"/>
      <c r="QHZ47" s="123"/>
      <c r="QIA47" s="123"/>
      <c r="QIB47" s="123"/>
      <c r="QIC47" s="123"/>
      <c r="QID47" s="123"/>
      <c r="QIE47" s="123"/>
      <c r="QIF47" s="123"/>
      <c r="QIG47" s="123"/>
      <c r="QIH47" s="123"/>
      <c r="QII47" s="123"/>
      <c r="QIJ47" s="123"/>
      <c r="QIK47" s="123"/>
      <c r="QIL47" s="123"/>
      <c r="QIM47" s="123"/>
      <c r="QIN47" s="123"/>
      <c r="QIO47" s="123"/>
      <c r="QIP47" s="123"/>
      <c r="QIQ47" s="123"/>
      <c r="QIR47" s="123"/>
      <c r="QIS47" s="123"/>
      <c r="QIT47" s="123"/>
      <c r="QIU47" s="123"/>
      <c r="QIV47" s="123"/>
      <c r="QIW47" s="123"/>
      <c r="QIX47" s="123"/>
      <c r="QIY47" s="123"/>
      <c r="QIZ47" s="123"/>
      <c r="QJA47" s="123"/>
      <c r="QJB47" s="123"/>
      <c r="QJC47" s="123"/>
      <c r="QJD47" s="123"/>
      <c r="QJE47" s="123"/>
      <c r="QJF47" s="123"/>
      <c r="QJG47" s="123"/>
      <c r="QJH47" s="123"/>
      <c r="QJI47" s="123"/>
      <c r="QJJ47" s="123"/>
      <c r="QJK47" s="123"/>
      <c r="QJL47" s="123"/>
      <c r="QJM47" s="123"/>
      <c r="QJN47" s="123"/>
      <c r="QJO47" s="123"/>
      <c r="QJP47" s="123"/>
      <c r="QJQ47" s="123"/>
      <c r="QJR47" s="123"/>
      <c r="QJS47" s="123"/>
      <c r="QJT47" s="123"/>
      <c r="QJU47" s="123"/>
      <c r="QJV47" s="123"/>
      <c r="QJW47" s="123"/>
      <c r="QJX47" s="123"/>
      <c r="QJY47" s="123"/>
      <c r="QJZ47" s="123"/>
      <c r="QKA47" s="123"/>
      <c r="QKB47" s="123"/>
      <c r="QKC47" s="123"/>
      <c r="QKD47" s="123"/>
      <c r="QKE47" s="123"/>
      <c r="QKF47" s="123"/>
      <c r="QKG47" s="123"/>
      <c r="QKH47" s="123"/>
      <c r="QKI47" s="123"/>
      <c r="QKJ47" s="123"/>
      <c r="QKK47" s="123"/>
      <c r="QKL47" s="123"/>
      <c r="QKM47" s="123"/>
      <c r="QKN47" s="123"/>
      <c r="QKO47" s="123"/>
      <c r="QKP47" s="123"/>
      <c r="QKQ47" s="123"/>
      <c r="QKR47" s="123"/>
      <c r="QKS47" s="123"/>
      <c r="QKT47" s="123"/>
      <c r="QKU47" s="123"/>
      <c r="QKV47" s="123"/>
      <c r="QKW47" s="123"/>
      <c r="QKX47" s="123"/>
      <c r="QKY47" s="123"/>
      <c r="QKZ47" s="123"/>
      <c r="QLA47" s="123"/>
      <c r="QLB47" s="123"/>
      <c r="QLC47" s="123"/>
      <c r="QLD47" s="123"/>
      <c r="QLE47" s="123"/>
      <c r="QLF47" s="123"/>
      <c r="QLG47" s="123"/>
      <c r="QLH47" s="123"/>
      <c r="QLI47" s="123"/>
      <c r="QLJ47" s="123"/>
      <c r="QLK47" s="123"/>
      <c r="QLL47" s="123"/>
      <c r="QLM47" s="123"/>
      <c r="QLN47" s="123"/>
      <c r="QLO47" s="123"/>
      <c r="QLP47" s="123"/>
      <c r="QLQ47" s="123"/>
      <c r="QLR47" s="123"/>
      <c r="QLS47" s="123"/>
      <c r="QLT47" s="123"/>
      <c r="QLU47" s="123"/>
      <c r="QLV47" s="123"/>
      <c r="QLW47" s="123"/>
      <c r="QLX47" s="123"/>
      <c r="QLY47" s="123"/>
      <c r="QLZ47" s="123"/>
      <c r="QMA47" s="123"/>
      <c r="QMB47" s="123"/>
      <c r="QMC47" s="123"/>
      <c r="QMD47" s="123"/>
      <c r="QME47" s="123"/>
      <c r="QMF47" s="123"/>
      <c r="QMG47" s="123"/>
      <c r="QMH47" s="123"/>
      <c r="QMI47" s="123"/>
      <c r="QMJ47" s="123"/>
      <c r="QMK47" s="123"/>
      <c r="QML47" s="123"/>
      <c r="QMM47" s="123"/>
      <c r="QMN47" s="123"/>
      <c r="QMO47" s="123"/>
      <c r="QMP47" s="123"/>
      <c r="QMQ47" s="123"/>
      <c r="QMR47" s="123"/>
      <c r="QMS47" s="123"/>
      <c r="QMT47" s="123"/>
      <c r="QMU47" s="123"/>
      <c r="QMV47" s="123"/>
      <c r="QMW47" s="123"/>
      <c r="QMX47" s="123"/>
      <c r="QMY47" s="123"/>
      <c r="QMZ47" s="123"/>
      <c r="QNA47" s="123"/>
      <c r="QNB47" s="123"/>
      <c r="QNC47" s="123"/>
      <c r="QND47" s="123"/>
      <c r="QNE47" s="123"/>
      <c r="QNF47" s="123"/>
      <c r="QNG47" s="123"/>
      <c r="QNH47" s="123"/>
      <c r="QNI47" s="123"/>
      <c r="QNJ47" s="123"/>
      <c r="QNK47" s="123"/>
      <c r="QNL47" s="123"/>
      <c r="QNM47" s="123"/>
      <c r="QNN47" s="123"/>
      <c r="QNO47" s="123"/>
      <c r="QNP47" s="123"/>
      <c r="QNQ47" s="123"/>
      <c r="QNR47" s="123"/>
      <c r="QNS47" s="123"/>
      <c r="QNT47" s="123"/>
      <c r="QNU47" s="123"/>
      <c r="QNV47" s="123"/>
      <c r="QNW47" s="123"/>
      <c r="QNX47" s="123"/>
      <c r="QNY47" s="123"/>
      <c r="QNZ47" s="123"/>
      <c r="QOA47" s="123"/>
      <c r="QOB47" s="123"/>
      <c r="QOC47" s="123"/>
      <c r="QOD47" s="123"/>
      <c r="QOE47" s="123"/>
      <c r="QOF47" s="123"/>
      <c r="QOG47" s="123"/>
      <c r="QOH47" s="123"/>
      <c r="QOI47" s="123"/>
      <c r="QOJ47" s="123"/>
      <c r="QOK47" s="123"/>
      <c r="QOL47" s="123"/>
      <c r="QOM47" s="123"/>
      <c r="QON47" s="123"/>
      <c r="QOO47" s="123"/>
      <c r="QOP47" s="123"/>
      <c r="QOQ47" s="123"/>
      <c r="QOR47" s="123"/>
      <c r="QOS47" s="123"/>
      <c r="QOT47" s="123"/>
      <c r="QOU47" s="123"/>
      <c r="QOV47" s="123"/>
      <c r="QOW47" s="123"/>
      <c r="QOX47" s="123"/>
      <c r="QOY47" s="123"/>
      <c r="QOZ47" s="123"/>
      <c r="QPA47" s="123"/>
      <c r="QPB47" s="123"/>
      <c r="QPC47" s="123"/>
      <c r="QPD47" s="123"/>
      <c r="QPE47" s="123"/>
      <c r="QPF47" s="123"/>
      <c r="QPG47" s="123"/>
      <c r="QPH47" s="123"/>
      <c r="QPI47" s="123"/>
      <c r="QPJ47" s="123"/>
      <c r="QPK47" s="123"/>
      <c r="QPL47" s="123"/>
      <c r="QPM47" s="123"/>
      <c r="QPN47" s="123"/>
      <c r="QPO47" s="123"/>
      <c r="QPP47" s="123"/>
      <c r="QPQ47" s="123"/>
      <c r="QPR47" s="123"/>
      <c r="QPS47" s="123"/>
      <c r="QPT47" s="123"/>
      <c r="QPU47" s="123"/>
      <c r="QPV47" s="123"/>
      <c r="QPW47" s="123"/>
      <c r="QPX47" s="123"/>
      <c r="QPY47" s="123"/>
      <c r="QPZ47" s="123"/>
      <c r="QQA47" s="123"/>
      <c r="QQB47" s="123"/>
      <c r="QQC47" s="123"/>
      <c r="QQD47" s="123"/>
      <c r="QQE47" s="123"/>
      <c r="QQF47" s="123"/>
      <c r="QQG47" s="123"/>
      <c r="QQH47" s="123"/>
      <c r="QQI47" s="123"/>
      <c r="QQJ47" s="123"/>
      <c r="QQK47" s="123"/>
      <c r="QQL47" s="123"/>
      <c r="QQM47" s="123"/>
      <c r="QQN47" s="123"/>
      <c r="QQO47" s="123"/>
      <c r="QQP47" s="123"/>
      <c r="QQQ47" s="123"/>
      <c r="QQR47" s="123"/>
      <c r="QQS47" s="123"/>
      <c r="QQT47" s="123"/>
      <c r="QQU47" s="123"/>
      <c r="QQV47" s="123"/>
      <c r="QQW47" s="123"/>
      <c r="QQX47" s="123"/>
      <c r="QQY47" s="123"/>
      <c r="QQZ47" s="123"/>
      <c r="QRA47" s="123"/>
      <c r="QRB47" s="123"/>
      <c r="QRC47" s="123"/>
      <c r="QRD47" s="123"/>
      <c r="QRE47" s="123"/>
      <c r="QRF47" s="123"/>
      <c r="QRG47" s="123"/>
      <c r="QRH47" s="123"/>
      <c r="QRI47" s="123"/>
      <c r="QRJ47" s="123"/>
      <c r="QRK47" s="123"/>
      <c r="QRL47" s="123"/>
      <c r="QRM47" s="123"/>
      <c r="QRN47" s="123"/>
      <c r="QRO47" s="123"/>
      <c r="QRP47" s="123"/>
      <c r="QRQ47" s="123"/>
      <c r="QRR47" s="123"/>
      <c r="QRS47" s="123"/>
      <c r="QRT47" s="123"/>
      <c r="QRU47" s="123"/>
      <c r="QRV47" s="123"/>
      <c r="QRW47" s="123"/>
      <c r="QRX47" s="123"/>
      <c r="QRY47" s="123"/>
      <c r="QRZ47" s="123"/>
      <c r="QSA47" s="123"/>
      <c r="QSB47" s="123"/>
      <c r="QSC47" s="123"/>
      <c r="QSD47" s="123"/>
      <c r="QSE47" s="123"/>
      <c r="QSF47" s="123"/>
      <c r="QSG47" s="123"/>
      <c r="QSH47" s="123"/>
      <c r="QSI47" s="123"/>
      <c r="QSJ47" s="123"/>
      <c r="QSK47" s="123"/>
      <c r="QSL47" s="123"/>
      <c r="QSM47" s="123"/>
      <c r="QSN47" s="123"/>
      <c r="QSO47" s="123"/>
      <c r="QSP47" s="123"/>
      <c r="QSQ47" s="123"/>
      <c r="QSR47" s="123"/>
      <c r="QSS47" s="123"/>
      <c r="QST47" s="123"/>
      <c r="QSU47" s="123"/>
      <c r="QSV47" s="123"/>
      <c r="QSW47" s="123"/>
      <c r="QSX47" s="123"/>
      <c r="QSY47" s="123"/>
      <c r="QSZ47" s="123"/>
      <c r="QTA47" s="123"/>
      <c r="QTB47" s="123"/>
      <c r="QTC47" s="123"/>
      <c r="QTD47" s="123"/>
      <c r="QTE47" s="123"/>
      <c r="QTF47" s="123"/>
      <c r="QTG47" s="123"/>
      <c r="QTH47" s="123"/>
      <c r="QTI47" s="123"/>
      <c r="QTJ47" s="123"/>
      <c r="QTK47" s="123"/>
      <c r="QTL47" s="123"/>
      <c r="QTM47" s="123"/>
      <c r="QTN47" s="123"/>
      <c r="QTO47" s="123"/>
      <c r="QTP47" s="123"/>
      <c r="QTQ47" s="123"/>
      <c r="QTR47" s="123"/>
      <c r="QTS47" s="123"/>
      <c r="QTT47" s="123"/>
      <c r="QTU47" s="123"/>
      <c r="QTV47" s="123"/>
      <c r="QTW47" s="123"/>
      <c r="QTX47" s="123"/>
      <c r="QTY47" s="123"/>
      <c r="QTZ47" s="123"/>
      <c r="QUA47" s="123"/>
      <c r="QUB47" s="123"/>
      <c r="QUC47" s="123"/>
      <c r="QUD47" s="123"/>
      <c r="QUE47" s="123"/>
      <c r="QUF47" s="123"/>
      <c r="QUG47" s="123"/>
      <c r="QUH47" s="123"/>
      <c r="QUI47" s="123"/>
      <c r="QUJ47" s="123"/>
      <c r="QUK47" s="123"/>
      <c r="QUL47" s="123"/>
      <c r="QUM47" s="123"/>
      <c r="QUN47" s="123"/>
      <c r="QUO47" s="123"/>
      <c r="QUP47" s="123"/>
      <c r="QUQ47" s="123"/>
      <c r="QUR47" s="123"/>
      <c r="QUS47" s="123"/>
      <c r="QUT47" s="123"/>
      <c r="QUU47" s="123"/>
      <c r="QUV47" s="123"/>
      <c r="QUW47" s="123"/>
      <c r="QUX47" s="123"/>
      <c r="QUY47" s="123"/>
      <c r="QUZ47" s="123"/>
      <c r="QVA47" s="123"/>
      <c r="QVB47" s="123"/>
      <c r="QVC47" s="123"/>
      <c r="QVD47" s="123"/>
      <c r="QVE47" s="123"/>
      <c r="QVF47" s="123"/>
      <c r="QVG47" s="123"/>
      <c r="QVH47" s="123"/>
      <c r="QVI47" s="123"/>
      <c r="QVJ47" s="123"/>
      <c r="QVK47" s="123"/>
      <c r="QVL47" s="123"/>
      <c r="QVM47" s="123"/>
      <c r="QVN47" s="123"/>
      <c r="QVO47" s="123"/>
      <c r="QVP47" s="123"/>
      <c r="QVQ47" s="123"/>
      <c r="QVR47" s="123"/>
      <c r="QVS47" s="123"/>
      <c r="QVT47" s="123"/>
      <c r="QVU47" s="123"/>
      <c r="QVV47" s="123"/>
      <c r="QVW47" s="123"/>
      <c r="QVX47" s="123"/>
      <c r="QVY47" s="123"/>
      <c r="QVZ47" s="123"/>
      <c r="QWA47" s="123"/>
      <c r="QWB47" s="123"/>
      <c r="QWC47" s="123"/>
      <c r="QWD47" s="123"/>
      <c r="QWE47" s="123"/>
      <c r="QWF47" s="123"/>
      <c r="QWG47" s="123"/>
      <c r="QWH47" s="123"/>
      <c r="QWI47" s="123"/>
      <c r="QWJ47" s="123"/>
      <c r="QWK47" s="123"/>
      <c r="QWL47" s="123"/>
      <c r="QWM47" s="123"/>
      <c r="QWN47" s="123"/>
      <c r="QWO47" s="123"/>
      <c r="QWP47" s="123"/>
      <c r="QWQ47" s="123"/>
      <c r="QWR47" s="123"/>
      <c r="QWS47" s="123"/>
      <c r="QWT47" s="123"/>
      <c r="QWU47" s="123"/>
      <c r="QWV47" s="123"/>
      <c r="QWW47" s="123"/>
      <c r="QWX47" s="123"/>
      <c r="QWY47" s="123"/>
      <c r="QWZ47" s="123"/>
      <c r="QXA47" s="123"/>
      <c r="QXB47" s="123"/>
      <c r="QXC47" s="123"/>
      <c r="QXD47" s="123"/>
      <c r="QXE47" s="123"/>
      <c r="QXF47" s="123"/>
      <c r="QXG47" s="123"/>
      <c r="QXH47" s="123"/>
      <c r="QXI47" s="123"/>
      <c r="QXJ47" s="123"/>
      <c r="QXK47" s="123"/>
      <c r="QXL47" s="123"/>
      <c r="QXM47" s="123"/>
      <c r="QXN47" s="123"/>
      <c r="QXO47" s="123"/>
      <c r="QXP47" s="123"/>
      <c r="QXQ47" s="123"/>
      <c r="QXR47" s="123"/>
      <c r="QXS47" s="123"/>
      <c r="QXT47" s="123"/>
      <c r="QXU47" s="123"/>
      <c r="QXV47" s="123"/>
      <c r="QXW47" s="123"/>
      <c r="QXX47" s="123"/>
      <c r="QXY47" s="123"/>
      <c r="QXZ47" s="123"/>
      <c r="QYA47" s="123"/>
      <c r="QYB47" s="123"/>
      <c r="QYC47" s="123"/>
      <c r="QYD47" s="123"/>
      <c r="QYE47" s="123"/>
      <c r="QYF47" s="123"/>
      <c r="QYG47" s="123"/>
      <c r="QYH47" s="123"/>
      <c r="QYI47" s="123"/>
      <c r="QYJ47" s="123"/>
      <c r="QYK47" s="123"/>
      <c r="QYL47" s="123"/>
      <c r="QYM47" s="123"/>
      <c r="QYN47" s="123"/>
      <c r="QYO47" s="123"/>
      <c r="QYP47" s="123"/>
      <c r="QYQ47" s="123"/>
      <c r="QYR47" s="123"/>
      <c r="QYS47" s="123"/>
      <c r="QYT47" s="123"/>
      <c r="QYU47" s="123"/>
      <c r="QYV47" s="123"/>
      <c r="QYW47" s="123"/>
      <c r="QYX47" s="123"/>
      <c r="QYY47" s="123"/>
      <c r="QYZ47" s="123"/>
      <c r="QZA47" s="123"/>
      <c r="QZB47" s="123"/>
      <c r="QZC47" s="123"/>
      <c r="QZD47" s="123"/>
      <c r="QZE47" s="123"/>
      <c r="QZF47" s="123"/>
      <c r="QZG47" s="123"/>
      <c r="QZH47" s="123"/>
      <c r="QZI47" s="123"/>
      <c r="QZJ47" s="123"/>
      <c r="QZK47" s="123"/>
      <c r="QZL47" s="123"/>
      <c r="QZM47" s="123"/>
      <c r="QZN47" s="123"/>
      <c r="QZO47" s="123"/>
      <c r="QZP47" s="123"/>
      <c r="QZQ47" s="123"/>
      <c r="QZR47" s="123"/>
      <c r="QZS47" s="123"/>
      <c r="QZT47" s="123"/>
      <c r="QZU47" s="123"/>
      <c r="QZV47" s="123"/>
      <c r="QZW47" s="123"/>
      <c r="QZX47" s="123"/>
      <c r="QZY47" s="123"/>
      <c r="QZZ47" s="123"/>
      <c r="RAA47" s="123"/>
      <c r="RAB47" s="123"/>
      <c r="RAC47" s="123"/>
      <c r="RAD47" s="123"/>
      <c r="RAE47" s="123"/>
      <c r="RAF47" s="123"/>
      <c r="RAG47" s="123"/>
      <c r="RAH47" s="123"/>
      <c r="RAI47" s="123"/>
      <c r="RAJ47" s="123"/>
      <c r="RAK47" s="123"/>
      <c r="RAL47" s="123"/>
      <c r="RAM47" s="123"/>
      <c r="RAN47" s="123"/>
      <c r="RAO47" s="123"/>
      <c r="RAP47" s="123"/>
      <c r="RAQ47" s="123"/>
      <c r="RAR47" s="123"/>
      <c r="RAS47" s="123"/>
      <c r="RAT47" s="123"/>
      <c r="RAU47" s="123"/>
      <c r="RAV47" s="123"/>
      <c r="RAW47" s="123"/>
      <c r="RAX47" s="123"/>
      <c r="RAY47" s="123"/>
      <c r="RAZ47" s="123"/>
      <c r="RBA47" s="123"/>
      <c r="RBB47" s="123"/>
      <c r="RBC47" s="123"/>
      <c r="RBD47" s="123"/>
      <c r="RBE47" s="123"/>
      <c r="RBF47" s="123"/>
      <c r="RBG47" s="123"/>
      <c r="RBH47" s="123"/>
      <c r="RBI47" s="123"/>
      <c r="RBJ47" s="123"/>
      <c r="RBK47" s="123"/>
      <c r="RBL47" s="123"/>
      <c r="RBM47" s="123"/>
      <c r="RBN47" s="123"/>
      <c r="RBO47" s="123"/>
      <c r="RBP47" s="123"/>
      <c r="RBQ47" s="123"/>
      <c r="RBR47" s="123"/>
      <c r="RBS47" s="123"/>
      <c r="RBT47" s="123"/>
      <c r="RBU47" s="123"/>
      <c r="RBV47" s="123"/>
      <c r="RBW47" s="123"/>
      <c r="RBX47" s="123"/>
      <c r="RBY47" s="123"/>
      <c r="RBZ47" s="123"/>
      <c r="RCA47" s="123"/>
      <c r="RCB47" s="123"/>
      <c r="RCC47" s="123"/>
      <c r="RCD47" s="123"/>
      <c r="RCE47" s="123"/>
      <c r="RCF47" s="123"/>
      <c r="RCG47" s="123"/>
      <c r="RCH47" s="123"/>
      <c r="RCI47" s="123"/>
      <c r="RCJ47" s="123"/>
      <c r="RCK47" s="123"/>
      <c r="RCL47" s="123"/>
      <c r="RCM47" s="123"/>
      <c r="RCN47" s="123"/>
      <c r="RCO47" s="123"/>
      <c r="RCP47" s="123"/>
      <c r="RCQ47" s="123"/>
      <c r="RCR47" s="123"/>
      <c r="RCS47" s="123"/>
      <c r="RCT47" s="123"/>
      <c r="RCU47" s="123"/>
      <c r="RCV47" s="123"/>
      <c r="RCW47" s="123"/>
      <c r="RCX47" s="123"/>
      <c r="RCY47" s="123"/>
      <c r="RCZ47" s="123"/>
      <c r="RDA47" s="123"/>
      <c r="RDB47" s="123"/>
      <c r="RDC47" s="123"/>
      <c r="RDD47" s="123"/>
      <c r="RDE47" s="123"/>
      <c r="RDF47" s="123"/>
      <c r="RDG47" s="123"/>
      <c r="RDH47" s="123"/>
      <c r="RDI47" s="123"/>
      <c r="RDJ47" s="123"/>
      <c r="RDK47" s="123"/>
      <c r="RDL47" s="123"/>
      <c r="RDM47" s="123"/>
      <c r="RDN47" s="123"/>
      <c r="RDO47" s="123"/>
      <c r="RDP47" s="123"/>
      <c r="RDQ47" s="123"/>
      <c r="RDR47" s="123"/>
      <c r="RDS47" s="123"/>
      <c r="RDT47" s="123"/>
      <c r="RDU47" s="123"/>
      <c r="RDV47" s="123"/>
      <c r="RDW47" s="123"/>
      <c r="RDX47" s="123"/>
      <c r="RDY47" s="123"/>
      <c r="RDZ47" s="123"/>
      <c r="REA47" s="123"/>
      <c r="REB47" s="123"/>
      <c r="REC47" s="123"/>
      <c r="RED47" s="123"/>
      <c r="REE47" s="123"/>
      <c r="REF47" s="123"/>
      <c r="REG47" s="123"/>
      <c r="REH47" s="123"/>
      <c r="REI47" s="123"/>
      <c r="REJ47" s="123"/>
      <c r="REK47" s="123"/>
      <c r="REL47" s="123"/>
      <c r="REM47" s="123"/>
      <c r="REN47" s="123"/>
      <c r="REO47" s="123"/>
      <c r="REP47" s="123"/>
      <c r="REQ47" s="123"/>
      <c r="RER47" s="123"/>
      <c r="RES47" s="123"/>
      <c r="RET47" s="123"/>
      <c r="REU47" s="123"/>
      <c r="REV47" s="123"/>
      <c r="REW47" s="123"/>
      <c r="REX47" s="123"/>
      <c r="REY47" s="123"/>
      <c r="REZ47" s="123"/>
      <c r="RFA47" s="123"/>
      <c r="RFB47" s="123"/>
      <c r="RFC47" s="123"/>
      <c r="RFD47" s="123"/>
      <c r="RFE47" s="123"/>
      <c r="RFF47" s="123"/>
      <c r="RFG47" s="123"/>
      <c r="RFH47" s="123"/>
      <c r="RFI47" s="123"/>
      <c r="RFJ47" s="123"/>
      <c r="RFK47" s="123"/>
      <c r="RFL47" s="123"/>
      <c r="RFM47" s="123"/>
      <c r="RFN47" s="123"/>
      <c r="RFO47" s="123"/>
      <c r="RFP47" s="123"/>
      <c r="RFQ47" s="123"/>
      <c r="RFR47" s="123"/>
      <c r="RFS47" s="123"/>
      <c r="RFT47" s="123"/>
      <c r="RFU47" s="123"/>
      <c r="RFV47" s="123"/>
      <c r="RFW47" s="123"/>
      <c r="RFX47" s="123"/>
      <c r="RFY47" s="123"/>
      <c r="RFZ47" s="123"/>
      <c r="RGA47" s="123"/>
      <c r="RGB47" s="123"/>
      <c r="RGC47" s="123"/>
      <c r="RGD47" s="123"/>
      <c r="RGE47" s="123"/>
      <c r="RGF47" s="123"/>
      <c r="RGG47" s="123"/>
      <c r="RGH47" s="123"/>
      <c r="RGI47" s="123"/>
      <c r="RGJ47" s="123"/>
      <c r="RGK47" s="123"/>
      <c r="RGL47" s="123"/>
      <c r="RGM47" s="123"/>
      <c r="RGN47" s="123"/>
      <c r="RGO47" s="123"/>
      <c r="RGP47" s="123"/>
      <c r="RGQ47" s="123"/>
      <c r="RGR47" s="123"/>
      <c r="RGS47" s="123"/>
      <c r="RGT47" s="123"/>
      <c r="RGU47" s="123"/>
      <c r="RGV47" s="123"/>
      <c r="RGW47" s="123"/>
      <c r="RGX47" s="123"/>
      <c r="RGY47" s="123"/>
      <c r="RGZ47" s="123"/>
      <c r="RHA47" s="123"/>
      <c r="RHB47" s="123"/>
      <c r="RHC47" s="123"/>
      <c r="RHD47" s="123"/>
      <c r="RHE47" s="123"/>
      <c r="RHF47" s="123"/>
      <c r="RHG47" s="123"/>
      <c r="RHH47" s="123"/>
      <c r="RHI47" s="123"/>
      <c r="RHJ47" s="123"/>
      <c r="RHK47" s="123"/>
      <c r="RHL47" s="123"/>
      <c r="RHM47" s="123"/>
      <c r="RHN47" s="123"/>
      <c r="RHO47" s="123"/>
      <c r="RHP47" s="123"/>
      <c r="RHQ47" s="123"/>
      <c r="RHR47" s="123"/>
      <c r="RHS47" s="123"/>
      <c r="RHT47" s="123"/>
      <c r="RHU47" s="123"/>
      <c r="RHV47" s="123"/>
      <c r="RHW47" s="123"/>
      <c r="RHX47" s="123"/>
      <c r="RHY47" s="123"/>
      <c r="RHZ47" s="123"/>
      <c r="RIA47" s="123"/>
      <c r="RIB47" s="123"/>
      <c r="RIC47" s="123"/>
      <c r="RID47" s="123"/>
      <c r="RIE47" s="123"/>
      <c r="RIF47" s="123"/>
      <c r="RIG47" s="123"/>
      <c r="RIH47" s="123"/>
      <c r="RII47" s="123"/>
      <c r="RIJ47" s="123"/>
      <c r="RIK47" s="123"/>
      <c r="RIL47" s="123"/>
      <c r="RIM47" s="123"/>
      <c r="RIN47" s="123"/>
      <c r="RIO47" s="123"/>
      <c r="RIP47" s="123"/>
      <c r="RIQ47" s="123"/>
      <c r="RIR47" s="123"/>
      <c r="RIS47" s="123"/>
      <c r="RIT47" s="123"/>
      <c r="RIU47" s="123"/>
      <c r="RIV47" s="123"/>
      <c r="RIW47" s="123"/>
      <c r="RIX47" s="123"/>
      <c r="RIY47" s="123"/>
      <c r="RIZ47" s="123"/>
      <c r="RJA47" s="123"/>
      <c r="RJB47" s="123"/>
      <c r="RJC47" s="123"/>
      <c r="RJD47" s="123"/>
      <c r="RJE47" s="123"/>
      <c r="RJF47" s="123"/>
      <c r="RJG47" s="123"/>
      <c r="RJH47" s="123"/>
      <c r="RJI47" s="123"/>
      <c r="RJJ47" s="123"/>
      <c r="RJK47" s="123"/>
      <c r="RJL47" s="123"/>
      <c r="RJM47" s="123"/>
      <c r="RJN47" s="123"/>
      <c r="RJO47" s="123"/>
      <c r="RJP47" s="123"/>
      <c r="RJQ47" s="123"/>
      <c r="RJR47" s="123"/>
      <c r="RJS47" s="123"/>
      <c r="RJT47" s="123"/>
      <c r="RJU47" s="123"/>
      <c r="RJV47" s="123"/>
      <c r="RJW47" s="123"/>
      <c r="RJX47" s="123"/>
      <c r="RJY47" s="123"/>
      <c r="RJZ47" s="123"/>
      <c r="RKA47" s="123"/>
      <c r="RKB47" s="123"/>
      <c r="RKC47" s="123"/>
      <c r="RKD47" s="123"/>
      <c r="RKE47" s="123"/>
      <c r="RKF47" s="123"/>
      <c r="RKG47" s="123"/>
      <c r="RKH47" s="123"/>
      <c r="RKI47" s="123"/>
      <c r="RKJ47" s="123"/>
      <c r="RKK47" s="123"/>
      <c r="RKL47" s="123"/>
      <c r="RKM47" s="123"/>
      <c r="RKN47" s="123"/>
      <c r="RKO47" s="123"/>
      <c r="RKP47" s="123"/>
      <c r="RKQ47" s="123"/>
      <c r="RKR47" s="123"/>
      <c r="RKS47" s="123"/>
      <c r="RKT47" s="123"/>
      <c r="RKU47" s="123"/>
      <c r="RKV47" s="123"/>
      <c r="RKW47" s="123"/>
      <c r="RKX47" s="123"/>
      <c r="RKY47" s="123"/>
      <c r="RKZ47" s="123"/>
      <c r="RLA47" s="123"/>
      <c r="RLB47" s="123"/>
      <c r="RLC47" s="123"/>
      <c r="RLD47" s="123"/>
      <c r="RLE47" s="123"/>
      <c r="RLF47" s="123"/>
      <c r="RLG47" s="123"/>
      <c r="RLH47" s="123"/>
      <c r="RLI47" s="123"/>
      <c r="RLJ47" s="123"/>
      <c r="RLK47" s="123"/>
      <c r="RLL47" s="123"/>
      <c r="RLM47" s="123"/>
      <c r="RLN47" s="123"/>
      <c r="RLO47" s="123"/>
      <c r="RLP47" s="123"/>
      <c r="RLQ47" s="123"/>
      <c r="RLR47" s="123"/>
      <c r="RLS47" s="123"/>
      <c r="RLT47" s="123"/>
      <c r="RLU47" s="123"/>
      <c r="RLV47" s="123"/>
      <c r="RLW47" s="123"/>
      <c r="RLX47" s="123"/>
      <c r="RLY47" s="123"/>
      <c r="RLZ47" s="123"/>
      <c r="RMA47" s="123"/>
      <c r="RMB47" s="123"/>
      <c r="RMC47" s="123"/>
      <c r="RMD47" s="123"/>
      <c r="RME47" s="123"/>
      <c r="RMF47" s="123"/>
      <c r="RMG47" s="123"/>
      <c r="RMH47" s="123"/>
      <c r="RMI47" s="123"/>
      <c r="RMJ47" s="123"/>
      <c r="RMK47" s="123"/>
      <c r="RML47" s="123"/>
      <c r="RMM47" s="123"/>
      <c r="RMN47" s="123"/>
      <c r="RMO47" s="123"/>
      <c r="RMP47" s="123"/>
      <c r="RMQ47" s="123"/>
      <c r="RMR47" s="123"/>
      <c r="RMS47" s="123"/>
      <c r="RMT47" s="123"/>
      <c r="RMU47" s="123"/>
      <c r="RMV47" s="123"/>
      <c r="RMW47" s="123"/>
      <c r="RMX47" s="123"/>
      <c r="RMY47" s="123"/>
      <c r="RMZ47" s="123"/>
      <c r="RNA47" s="123"/>
      <c r="RNB47" s="123"/>
      <c r="RNC47" s="123"/>
      <c r="RND47" s="123"/>
      <c r="RNE47" s="123"/>
      <c r="RNF47" s="123"/>
      <c r="RNG47" s="123"/>
      <c r="RNH47" s="123"/>
      <c r="RNI47" s="123"/>
      <c r="RNJ47" s="123"/>
      <c r="RNK47" s="123"/>
      <c r="RNL47" s="123"/>
      <c r="RNM47" s="123"/>
      <c r="RNN47" s="123"/>
      <c r="RNO47" s="123"/>
      <c r="RNP47" s="123"/>
      <c r="RNQ47" s="123"/>
      <c r="RNR47" s="123"/>
      <c r="RNS47" s="123"/>
      <c r="RNT47" s="123"/>
      <c r="RNU47" s="123"/>
      <c r="RNV47" s="123"/>
      <c r="RNW47" s="123"/>
      <c r="RNX47" s="123"/>
      <c r="RNY47" s="123"/>
      <c r="RNZ47" s="123"/>
      <c r="ROA47" s="123"/>
      <c r="ROB47" s="123"/>
      <c r="ROC47" s="123"/>
      <c r="ROD47" s="123"/>
      <c r="ROE47" s="123"/>
      <c r="ROF47" s="123"/>
      <c r="ROG47" s="123"/>
      <c r="ROH47" s="123"/>
      <c r="ROI47" s="123"/>
      <c r="ROJ47" s="123"/>
      <c r="ROK47" s="123"/>
      <c r="ROL47" s="123"/>
      <c r="ROM47" s="123"/>
      <c r="RON47" s="123"/>
      <c r="ROO47" s="123"/>
      <c r="ROP47" s="123"/>
      <c r="ROQ47" s="123"/>
      <c r="ROR47" s="123"/>
      <c r="ROS47" s="123"/>
      <c r="ROT47" s="123"/>
      <c r="ROU47" s="123"/>
      <c r="ROV47" s="123"/>
      <c r="ROW47" s="123"/>
      <c r="ROX47" s="123"/>
      <c r="ROY47" s="123"/>
      <c r="ROZ47" s="123"/>
      <c r="RPA47" s="123"/>
      <c r="RPB47" s="123"/>
      <c r="RPC47" s="123"/>
      <c r="RPD47" s="123"/>
      <c r="RPE47" s="123"/>
      <c r="RPF47" s="123"/>
      <c r="RPG47" s="123"/>
      <c r="RPH47" s="123"/>
      <c r="RPI47" s="123"/>
      <c r="RPJ47" s="123"/>
      <c r="RPK47" s="123"/>
      <c r="RPL47" s="123"/>
      <c r="RPM47" s="123"/>
      <c r="RPN47" s="123"/>
      <c r="RPO47" s="123"/>
      <c r="RPP47" s="123"/>
      <c r="RPQ47" s="123"/>
      <c r="RPR47" s="123"/>
      <c r="RPS47" s="123"/>
      <c r="RPT47" s="123"/>
      <c r="RPU47" s="123"/>
      <c r="RPV47" s="123"/>
      <c r="RPW47" s="123"/>
      <c r="RPX47" s="123"/>
      <c r="RPY47" s="123"/>
      <c r="RPZ47" s="123"/>
      <c r="RQA47" s="123"/>
      <c r="RQB47" s="123"/>
      <c r="RQC47" s="123"/>
      <c r="RQD47" s="123"/>
      <c r="RQE47" s="123"/>
      <c r="RQF47" s="123"/>
      <c r="RQG47" s="123"/>
      <c r="RQH47" s="123"/>
      <c r="RQI47" s="123"/>
      <c r="RQJ47" s="123"/>
      <c r="RQK47" s="123"/>
      <c r="RQL47" s="123"/>
      <c r="RQM47" s="123"/>
      <c r="RQN47" s="123"/>
      <c r="RQO47" s="123"/>
      <c r="RQP47" s="123"/>
      <c r="RQQ47" s="123"/>
      <c r="RQR47" s="123"/>
      <c r="RQS47" s="123"/>
      <c r="RQT47" s="123"/>
      <c r="RQU47" s="123"/>
      <c r="RQV47" s="123"/>
      <c r="RQW47" s="123"/>
      <c r="RQX47" s="123"/>
      <c r="RQY47" s="123"/>
      <c r="RQZ47" s="123"/>
      <c r="RRA47" s="123"/>
      <c r="RRB47" s="123"/>
      <c r="RRC47" s="123"/>
      <c r="RRD47" s="123"/>
      <c r="RRE47" s="123"/>
      <c r="RRF47" s="123"/>
      <c r="RRG47" s="123"/>
      <c r="RRH47" s="123"/>
      <c r="RRI47" s="123"/>
      <c r="RRJ47" s="123"/>
      <c r="RRK47" s="123"/>
      <c r="RRL47" s="123"/>
      <c r="RRM47" s="123"/>
      <c r="RRN47" s="123"/>
      <c r="RRO47" s="123"/>
      <c r="RRP47" s="123"/>
      <c r="RRQ47" s="123"/>
      <c r="RRR47" s="123"/>
      <c r="RRS47" s="123"/>
      <c r="RRT47" s="123"/>
      <c r="RRU47" s="123"/>
      <c r="RRV47" s="123"/>
      <c r="RRW47" s="123"/>
      <c r="RRX47" s="123"/>
      <c r="RRY47" s="123"/>
      <c r="RRZ47" s="123"/>
      <c r="RSA47" s="123"/>
      <c r="RSB47" s="123"/>
      <c r="RSC47" s="123"/>
      <c r="RSD47" s="123"/>
      <c r="RSE47" s="123"/>
      <c r="RSF47" s="123"/>
      <c r="RSG47" s="123"/>
      <c r="RSH47" s="123"/>
      <c r="RSI47" s="123"/>
      <c r="RSJ47" s="123"/>
      <c r="RSK47" s="123"/>
      <c r="RSL47" s="123"/>
      <c r="RSM47" s="123"/>
      <c r="RSN47" s="123"/>
      <c r="RSO47" s="123"/>
      <c r="RSP47" s="123"/>
      <c r="RSQ47" s="123"/>
      <c r="RSR47" s="123"/>
      <c r="RSS47" s="123"/>
      <c r="RST47" s="123"/>
      <c r="RSU47" s="123"/>
      <c r="RSV47" s="123"/>
      <c r="RSW47" s="123"/>
      <c r="RSX47" s="123"/>
      <c r="RSY47" s="123"/>
      <c r="RSZ47" s="123"/>
      <c r="RTA47" s="123"/>
      <c r="RTB47" s="123"/>
      <c r="RTC47" s="123"/>
      <c r="RTD47" s="123"/>
      <c r="RTE47" s="123"/>
      <c r="RTF47" s="123"/>
      <c r="RTG47" s="123"/>
      <c r="RTH47" s="123"/>
      <c r="RTI47" s="123"/>
      <c r="RTJ47" s="123"/>
      <c r="RTK47" s="123"/>
      <c r="RTL47" s="123"/>
      <c r="RTM47" s="123"/>
      <c r="RTN47" s="123"/>
      <c r="RTO47" s="123"/>
      <c r="RTP47" s="123"/>
      <c r="RTQ47" s="123"/>
      <c r="RTR47" s="123"/>
      <c r="RTS47" s="123"/>
      <c r="RTT47" s="123"/>
      <c r="RTU47" s="123"/>
      <c r="RTV47" s="123"/>
      <c r="RTW47" s="123"/>
      <c r="RTX47" s="123"/>
      <c r="RTY47" s="123"/>
      <c r="RTZ47" s="123"/>
      <c r="RUA47" s="123"/>
      <c r="RUB47" s="123"/>
      <c r="RUC47" s="123"/>
      <c r="RUD47" s="123"/>
      <c r="RUE47" s="123"/>
      <c r="RUF47" s="123"/>
      <c r="RUG47" s="123"/>
      <c r="RUH47" s="123"/>
      <c r="RUI47" s="123"/>
      <c r="RUJ47" s="123"/>
      <c r="RUK47" s="123"/>
      <c r="RUL47" s="123"/>
      <c r="RUM47" s="123"/>
      <c r="RUN47" s="123"/>
      <c r="RUO47" s="123"/>
      <c r="RUP47" s="123"/>
      <c r="RUQ47" s="123"/>
      <c r="RUR47" s="123"/>
      <c r="RUS47" s="123"/>
      <c r="RUT47" s="123"/>
      <c r="RUU47" s="123"/>
      <c r="RUV47" s="123"/>
      <c r="RUW47" s="123"/>
      <c r="RUX47" s="123"/>
      <c r="RUY47" s="123"/>
      <c r="RUZ47" s="123"/>
      <c r="RVA47" s="123"/>
      <c r="RVB47" s="123"/>
      <c r="RVC47" s="123"/>
      <c r="RVD47" s="123"/>
      <c r="RVE47" s="123"/>
      <c r="RVF47" s="123"/>
      <c r="RVG47" s="123"/>
      <c r="RVH47" s="123"/>
      <c r="RVI47" s="123"/>
      <c r="RVJ47" s="123"/>
      <c r="RVK47" s="123"/>
      <c r="RVL47" s="123"/>
      <c r="RVM47" s="123"/>
      <c r="RVN47" s="123"/>
      <c r="RVO47" s="123"/>
      <c r="RVP47" s="123"/>
      <c r="RVQ47" s="123"/>
      <c r="RVR47" s="123"/>
      <c r="RVS47" s="123"/>
      <c r="RVT47" s="123"/>
      <c r="RVU47" s="123"/>
      <c r="RVV47" s="123"/>
      <c r="RVW47" s="123"/>
      <c r="RVX47" s="123"/>
      <c r="RVY47" s="123"/>
      <c r="RVZ47" s="123"/>
      <c r="RWA47" s="123"/>
      <c r="RWB47" s="123"/>
      <c r="RWC47" s="123"/>
      <c r="RWD47" s="123"/>
      <c r="RWE47" s="123"/>
      <c r="RWF47" s="123"/>
      <c r="RWG47" s="123"/>
      <c r="RWH47" s="123"/>
      <c r="RWI47" s="123"/>
      <c r="RWJ47" s="123"/>
      <c r="RWK47" s="123"/>
      <c r="RWL47" s="123"/>
      <c r="RWM47" s="123"/>
      <c r="RWN47" s="123"/>
      <c r="RWO47" s="123"/>
      <c r="RWP47" s="123"/>
      <c r="RWQ47" s="123"/>
      <c r="RWR47" s="123"/>
      <c r="RWS47" s="123"/>
      <c r="RWT47" s="123"/>
      <c r="RWU47" s="123"/>
      <c r="RWV47" s="123"/>
      <c r="RWW47" s="123"/>
      <c r="RWX47" s="123"/>
      <c r="RWY47" s="123"/>
      <c r="RWZ47" s="123"/>
      <c r="RXA47" s="123"/>
      <c r="RXB47" s="123"/>
      <c r="RXC47" s="123"/>
      <c r="RXD47" s="123"/>
      <c r="RXE47" s="123"/>
      <c r="RXF47" s="123"/>
      <c r="RXG47" s="123"/>
      <c r="RXH47" s="123"/>
      <c r="RXI47" s="123"/>
      <c r="RXJ47" s="123"/>
      <c r="RXK47" s="123"/>
      <c r="RXL47" s="123"/>
      <c r="RXM47" s="123"/>
      <c r="RXN47" s="123"/>
      <c r="RXO47" s="123"/>
      <c r="RXP47" s="123"/>
      <c r="RXQ47" s="123"/>
      <c r="RXR47" s="123"/>
      <c r="RXS47" s="123"/>
      <c r="RXT47" s="123"/>
      <c r="RXU47" s="123"/>
      <c r="RXV47" s="123"/>
      <c r="RXW47" s="123"/>
      <c r="RXX47" s="123"/>
      <c r="RXY47" s="123"/>
      <c r="RXZ47" s="123"/>
      <c r="RYA47" s="123"/>
      <c r="RYB47" s="123"/>
      <c r="RYC47" s="123"/>
      <c r="RYD47" s="123"/>
      <c r="RYE47" s="123"/>
      <c r="RYF47" s="123"/>
      <c r="RYG47" s="123"/>
      <c r="RYH47" s="123"/>
      <c r="RYI47" s="123"/>
      <c r="RYJ47" s="123"/>
      <c r="RYK47" s="123"/>
      <c r="RYL47" s="123"/>
      <c r="RYM47" s="123"/>
      <c r="RYN47" s="123"/>
      <c r="RYO47" s="123"/>
      <c r="RYP47" s="123"/>
      <c r="RYQ47" s="123"/>
      <c r="RYR47" s="123"/>
      <c r="RYS47" s="123"/>
      <c r="RYT47" s="123"/>
      <c r="RYU47" s="123"/>
      <c r="RYV47" s="123"/>
      <c r="RYW47" s="123"/>
      <c r="RYX47" s="123"/>
      <c r="RYY47" s="123"/>
      <c r="RYZ47" s="123"/>
      <c r="RZA47" s="123"/>
      <c r="RZB47" s="123"/>
      <c r="RZC47" s="123"/>
      <c r="RZD47" s="123"/>
      <c r="RZE47" s="123"/>
      <c r="RZF47" s="123"/>
      <c r="RZG47" s="123"/>
      <c r="RZH47" s="123"/>
      <c r="RZI47" s="123"/>
      <c r="RZJ47" s="123"/>
      <c r="RZK47" s="123"/>
      <c r="RZL47" s="123"/>
      <c r="RZM47" s="123"/>
      <c r="RZN47" s="123"/>
      <c r="RZO47" s="123"/>
      <c r="RZP47" s="123"/>
      <c r="RZQ47" s="123"/>
      <c r="RZR47" s="123"/>
      <c r="RZS47" s="123"/>
      <c r="RZT47" s="123"/>
      <c r="RZU47" s="123"/>
      <c r="RZV47" s="123"/>
      <c r="RZW47" s="123"/>
      <c r="RZX47" s="123"/>
      <c r="RZY47" s="123"/>
      <c r="RZZ47" s="123"/>
      <c r="SAA47" s="123"/>
      <c r="SAB47" s="123"/>
      <c r="SAC47" s="123"/>
      <c r="SAD47" s="123"/>
      <c r="SAE47" s="123"/>
      <c r="SAF47" s="123"/>
      <c r="SAG47" s="123"/>
      <c r="SAH47" s="123"/>
      <c r="SAI47" s="123"/>
      <c r="SAJ47" s="123"/>
      <c r="SAK47" s="123"/>
      <c r="SAL47" s="123"/>
      <c r="SAM47" s="123"/>
      <c r="SAN47" s="123"/>
      <c r="SAO47" s="123"/>
      <c r="SAP47" s="123"/>
      <c r="SAQ47" s="123"/>
      <c r="SAR47" s="123"/>
      <c r="SAS47" s="123"/>
      <c r="SAT47" s="123"/>
      <c r="SAU47" s="123"/>
      <c r="SAV47" s="123"/>
      <c r="SAW47" s="123"/>
      <c r="SAX47" s="123"/>
      <c r="SAY47" s="123"/>
      <c r="SAZ47" s="123"/>
      <c r="SBA47" s="123"/>
      <c r="SBB47" s="123"/>
      <c r="SBC47" s="123"/>
      <c r="SBD47" s="123"/>
      <c r="SBE47" s="123"/>
      <c r="SBF47" s="123"/>
      <c r="SBG47" s="123"/>
      <c r="SBH47" s="123"/>
      <c r="SBI47" s="123"/>
      <c r="SBJ47" s="123"/>
      <c r="SBK47" s="123"/>
      <c r="SBL47" s="123"/>
      <c r="SBM47" s="123"/>
      <c r="SBN47" s="123"/>
      <c r="SBO47" s="123"/>
      <c r="SBP47" s="123"/>
      <c r="SBQ47" s="123"/>
      <c r="SBR47" s="123"/>
      <c r="SBS47" s="123"/>
      <c r="SBT47" s="123"/>
      <c r="SBU47" s="123"/>
      <c r="SBV47" s="123"/>
      <c r="SBW47" s="123"/>
      <c r="SBX47" s="123"/>
      <c r="SBY47" s="123"/>
      <c r="SBZ47" s="123"/>
      <c r="SCA47" s="123"/>
      <c r="SCB47" s="123"/>
      <c r="SCC47" s="123"/>
      <c r="SCD47" s="123"/>
      <c r="SCE47" s="123"/>
      <c r="SCF47" s="123"/>
      <c r="SCG47" s="123"/>
      <c r="SCH47" s="123"/>
      <c r="SCI47" s="123"/>
      <c r="SCJ47" s="123"/>
      <c r="SCK47" s="123"/>
      <c r="SCL47" s="123"/>
      <c r="SCM47" s="123"/>
      <c r="SCN47" s="123"/>
      <c r="SCO47" s="123"/>
      <c r="SCP47" s="123"/>
      <c r="SCQ47" s="123"/>
      <c r="SCR47" s="123"/>
      <c r="SCS47" s="123"/>
      <c r="SCT47" s="123"/>
      <c r="SCU47" s="123"/>
      <c r="SCV47" s="123"/>
      <c r="SCW47" s="123"/>
      <c r="SCX47" s="123"/>
      <c r="SCY47" s="123"/>
      <c r="SCZ47" s="123"/>
      <c r="SDA47" s="123"/>
      <c r="SDB47" s="123"/>
      <c r="SDC47" s="123"/>
      <c r="SDD47" s="123"/>
      <c r="SDE47" s="123"/>
      <c r="SDF47" s="123"/>
      <c r="SDG47" s="123"/>
      <c r="SDH47" s="123"/>
      <c r="SDI47" s="123"/>
      <c r="SDJ47" s="123"/>
      <c r="SDK47" s="123"/>
      <c r="SDL47" s="123"/>
      <c r="SDM47" s="123"/>
      <c r="SDN47" s="123"/>
      <c r="SDO47" s="123"/>
      <c r="SDP47" s="123"/>
      <c r="SDQ47" s="123"/>
      <c r="SDR47" s="123"/>
      <c r="SDS47" s="123"/>
      <c r="SDT47" s="123"/>
      <c r="SDU47" s="123"/>
      <c r="SDV47" s="123"/>
      <c r="SDW47" s="123"/>
      <c r="SDX47" s="123"/>
      <c r="SDY47" s="123"/>
      <c r="SDZ47" s="123"/>
      <c r="SEA47" s="123"/>
      <c r="SEB47" s="123"/>
      <c r="SEC47" s="123"/>
      <c r="SED47" s="123"/>
      <c r="SEE47" s="123"/>
      <c r="SEF47" s="123"/>
      <c r="SEG47" s="123"/>
      <c r="SEH47" s="123"/>
      <c r="SEI47" s="123"/>
      <c r="SEJ47" s="123"/>
      <c r="SEK47" s="123"/>
      <c r="SEL47" s="123"/>
      <c r="SEM47" s="123"/>
      <c r="SEN47" s="123"/>
      <c r="SEO47" s="123"/>
      <c r="SEP47" s="123"/>
      <c r="SEQ47" s="123"/>
      <c r="SER47" s="123"/>
      <c r="SES47" s="123"/>
      <c r="SET47" s="123"/>
      <c r="SEU47" s="123"/>
      <c r="SEV47" s="123"/>
      <c r="SEW47" s="123"/>
      <c r="SEX47" s="123"/>
      <c r="SEY47" s="123"/>
      <c r="SEZ47" s="123"/>
      <c r="SFA47" s="123"/>
      <c r="SFB47" s="123"/>
      <c r="SFC47" s="123"/>
      <c r="SFD47" s="123"/>
      <c r="SFE47" s="123"/>
      <c r="SFF47" s="123"/>
      <c r="SFG47" s="123"/>
      <c r="SFH47" s="123"/>
      <c r="SFI47" s="123"/>
      <c r="SFJ47" s="123"/>
      <c r="SFK47" s="123"/>
      <c r="SFL47" s="123"/>
      <c r="SFM47" s="123"/>
      <c r="SFN47" s="123"/>
      <c r="SFO47" s="123"/>
      <c r="SFP47" s="123"/>
      <c r="SFQ47" s="123"/>
      <c r="SFR47" s="123"/>
      <c r="SFS47" s="123"/>
      <c r="SFT47" s="123"/>
      <c r="SFU47" s="123"/>
      <c r="SFV47" s="123"/>
      <c r="SFW47" s="123"/>
      <c r="SFX47" s="123"/>
      <c r="SFY47" s="123"/>
      <c r="SFZ47" s="123"/>
      <c r="SGA47" s="123"/>
      <c r="SGB47" s="123"/>
      <c r="SGC47" s="123"/>
      <c r="SGD47" s="123"/>
      <c r="SGE47" s="123"/>
      <c r="SGF47" s="123"/>
      <c r="SGG47" s="123"/>
      <c r="SGH47" s="123"/>
      <c r="SGI47" s="123"/>
      <c r="SGJ47" s="123"/>
      <c r="SGK47" s="123"/>
      <c r="SGL47" s="123"/>
      <c r="SGM47" s="123"/>
      <c r="SGN47" s="123"/>
      <c r="SGO47" s="123"/>
      <c r="SGP47" s="123"/>
      <c r="SGQ47" s="123"/>
      <c r="SGR47" s="123"/>
      <c r="SGS47" s="123"/>
      <c r="SGT47" s="123"/>
      <c r="SGU47" s="123"/>
      <c r="SGV47" s="123"/>
      <c r="SGW47" s="123"/>
      <c r="SGX47" s="123"/>
      <c r="SGY47" s="123"/>
      <c r="SGZ47" s="123"/>
      <c r="SHA47" s="123"/>
      <c r="SHB47" s="123"/>
      <c r="SHC47" s="123"/>
      <c r="SHD47" s="123"/>
      <c r="SHE47" s="123"/>
      <c r="SHF47" s="123"/>
      <c r="SHG47" s="123"/>
      <c r="SHH47" s="123"/>
      <c r="SHI47" s="123"/>
      <c r="SHJ47" s="123"/>
      <c r="SHK47" s="123"/>
      <c r="SHL47" s="123"/>
      <c r="SHM47" s="123"/>
      <c r="SHN47" s="123"/>
      <c r="SHO47" s="123"/>
      <c r="SHP47" s="123"/>
      <c r="SHQ47" s="123"/>
      <c r="SHR47" s="123"/>
      <c r="SHS47" s="123"/>
      <c r="SHT47" s="123"/>
      <c r="SHU47" s="123"/>
      <c r="SHV47" s="123"/>
      <c r="SHW47" s="123"/>
      <c r="SHX47" s="123"/>
      <c r="SHY47" s="123"/>
      <c r="SHZ47" s="123"/>
      <c r="SIA47" s="123"/>
      <c r="SIB47" s="123"/>
      <c r="SIC47" s="123"/>
      <c r="SID47" s="123"/>
      <c r="SIE47" s="123"/>
      <c r="SIF47" s="123"/>
      <c r="SIG47" s="123"/>
      <c r="SIH47" s="123"/>
      <c r="SII47" s="123"/>
      <c r="SIJ47" s="123"/>
      <c r="SIK47" s="123"/>
      <c r="SIL47" s="123"/>
      <c r="SIM47" s="123"/>
      <c r="SIN47" s="123"/>
      <c r="SIO47" s="123"/>
      <c r="SIP47" s="123"/>
      <c r="SIQ47" s="123"/>
      <c r="SIR47" s="123"/>
      <c r="SIS47" s="123"/>
      <c r="SIT47" s="123"/>
      <c r="SIU47" s="123"/>
      <c r="SIV47" s="123"/>
      <c r="SIW47" s="123"/>
      <c r="SIX47" s="123"/>
      <c r="SIY47" s="123"/>
      <c r="SIZ47" s="123"/>
      <c r="SJA47" s="123"/>
      <c r="SJB47" s="123"/>
      <c r="SJC47" s="123"/>
      <c r="SJD47" s="123"/>
      <c r="SJE47" s="123"/>
      <c r="SJF47" s="123"/>
      <c r="SJG47" s="123"/>
      <c r="SJH47" s="123"/>
      <c r="SJI47" s="123"/>
      <c r="SJJ47" s="123"/>
      <c r="SJK47" s="123"/>
      <c r="SJL47" s="123"/>
      <c r="SJM47" s="123"/>
      <c r="SJN47" s="123"/>
      <c r="SJO47" s="123"/>
      <c r="SJP47" s="123"/>
      <c r="SJQ47" s="123"/>
      <c r="SJR47" s="123"/>
      <c r="SJS47" s="123"/>
      <c r="SJT47" s="123"/>
      <c r="SJU47" s="123"/>
      <c r="SJV47" s="123"/>
      <c r="SJW47" s="123"/>
      <c r="SJX47" s="123"/>
      <c r="SJY47" s="123"/>
      <c r="SJZ47" s="123"/>
      <c r="SKA47" s="123"/>
      <c r="SKB47" s="123"/>
      <c r="SKC47" s="123"/>
      <c r="SKD47" s="123"/>
      <c r="SKE47" s="123"/>
      <c r="SKF47" s="123"/>
      <c r="SKG47" s="123"/>
      <c r="SKH47" s="123"/>
      <c r="SKI47" s="123"/>
      <c r="SKJ47" s="123"/>
      <c r="SKK47" s="123"/>
      <c r="SKL47" s="123"/>
      <c r="SKM47" s="123"/>
      <c r="SKN47" s="123"/>
      <c r="SKO47" s="123"/>
      <c r="SKP47" s="123"/>
      <c r="SKQ47" s="123"/>
      <c r="SKR47" s="123"/>
      <c r="SKS47" s="123"/>
      <c r="SKT47" s="123"/>
      <c r="SKU47" s="123"/>
      <c r="SKV47" s="123"/>
      <c r="SKW47" s="123"/>
      <c r="SKX47" s="123"/>
      <c r="SKY47" s="123"/>
      <c r="SKZ47" s="123"/>
      <c r="SLA47" s="123"/>
      <c r="SLB47" s="123"/>
      <c r="SLC47" s="123"/>
      <c r="SLD47" s="123"/>
      <c r="SLE47" s="123"/>
      <c r="SLF47" s="123"/>
      <c r="SLG47" s="123"/>
      <c r="SLH47" s="123"/>
      <c r="SLI47" s="123"/>
      <c r="SLJ47" s="123"/>
      <c r="SLK47" s="123"/>
      <c r="SLL47" s="123"/>
      <c r="SLM47" s="123"/>
      <c r="SLN47" s="123"/>
      <c r="SLO47" s="123"/>
      <c r="SLP47" s="123"/>
      <c r="SLQ47" s="123"/>
      <c r="SLR47" s="123"/>
      <c r="SLS47" s="123"/>
      <c r="SLT47" s="123"/>
      <c r="SLU47" s="123"/>
      <c r="SLV47" s="123"/>
      <c r="SLW47" s="123"/>
      <c r="SLX47" s="123"/>
      <c r="SLY47" s="123"/>
      <c r="SLZ47" s="123"/>
      <c r="SMA47" s="123"/>
      <c r="SMB47" s="123"/>
      <c r="SMC47" s="123"/>
      <c r="SMD47" s="123"/>
      <c r="SME47" s="123"/>
      <c r="SMF47" s="123"/>
      <c r="SMG47" s="123"/>
      <c r="SMH47" s="123"/>
      <c r="SMI47" s="123"/>
      <c r="SMJ47" s="123"/>
      <c r="SMK47" s="123"/>
      <c r="SML47" s="123"/>
      <c r="SMM47" s="123"/>
      <c r="SMN47" s="123"/>
      <c r="SMO47" s="123"/>
      <c r="SMP47" s="123"/>
      <c r="SMQ47" s="123"/>
      <c r="SMR47" s="123"/>
      <c r="SMS47" s="123"/>
      <c r="SMT47" s="123"/>
      <c r="SMU47" s="123"/>
      <c r="SMV47" s="123"/>
      <c r="SMW47" s="123"/>
      <c r="SMX47" s="123"/>
      <c r="SMY47" s="123"/>
      <c r="SMZ47" s="123"/>
      <c r="SNA47" s="123"/>
      <c r="SNB47" s="123"/>
      <c r="SNC47" s="123"/>
      <c r="SND47" s="123"/>
      <c r="SNE47" s="123"/>
      <c r="SNF47" s="123"/>
      <c r="SNG47" s="123"/>
      <c r="SNH47" s="123"/>
      <c r="SNI47" s="123"/>
      <c r="SNJ47" s="123"/>
      <c r="SNK47" s="123"/>
      <c r="SNL47" s="123"/>
      <c r="SNM47" s="123"/>
      <c r="SNN47" s="123"/>
      <c r="SNO47" s="123"/>
      <c r="SNP47" s="123"/>
      <c r="SNQ47" s="123"/>
      <c r="SNR47" s="123"/>
      <c r="SNS47" s="123"/>
      <c r="SNT47" s="123"/>
      <c r="SNU47" s="123"/>
      <c r="SNV47" s="123"/>
      <c r="SNW47" s="123"/>
      <c r="SNX47" s="123"/>
      <c r="SNY47" s="123"/>
      <c r="SNZ47" s="123"/>
      <c r="SOA47" s="123"/>
      <c r="SOB47" s="123"/>
      <c r="SOC47" s="123"/>
      <c r="SOD47" s="123"/>
      <c r="SOE47" s="123"/>
      <c r="SOF47" s="123"/>
      <c r="SOG47" s="123"/>
      <c r="SOH47" s="123"/>
      <c r="SOI47" s="123"/>
      <c r="SOJ47" s="123"/>
      <c r="SOK47" s="123"/>
      <c r="SOL47" s="123"/>
      <c r="SOM47" s="123"/>
      <c r="SON47" s="123"/>
      <c r="SOO47" s="123"/>
      <c r="SOP47" s="123"/>
      <c r="SOQ47" s="123"/>
      <c r="SOR47" s="123"/>
      <c r="SOS47" s="123"/>
      <c r="SOT47" s="123"/>
      <c r="SOU47" s="123"/>
      <c r="SOV47" s="123"/>
      <c r="SOW47" s="123"/>
      <c r="SOX47" s="123"/>
      <c r="SOY47" s="123"/>
      <c r="SOZ47" s="123"/>
      <c r="SPA47" s="123"/>
      <c r="SPB47" s="123"/>
      <c r="SPC47" s="123"/>
      <c r="SPD47" s="123"/>
      <c r="SPE47" s="123"/>
      <c r="SPF47" s="123"/>
      <c r="SPG47" s="123"/>
      <c r="SPH47" s="123"/>
      <c r="SPI47" s="123"/>
      <c r="SPJ47" s="123"/>
      <c r="SPK47" s="123"/>
      <c r="SPL47" s="123"/>
      <c r="SPM47" s="123"/>
      <c r="SPN47" s="123"/>
      <c r="SPO47" s="123"/>
      <c r="SPP47" s="123"/>
      <c r="SPQ47" s="123"/>
      <c r="SPR47" s="123"/>
      <c r="SPS47" s="123"/>
      <c r="SPT47" s="123"/>
      <c r="SPU47" s="123"/>
      <c r="SPV47" s="123"/>
      <c r="SPW47" s="123"/>
      <c r="SPX47" s="123"/>
      <c r="SPY47" s="123"/>
      <c r="SPZ47" s="123"/>
      <c r="SQA47" s="123"/>
      <c r="SQB47" s="123"/>
      <c r="SQC47" s="123"/>
      <c r="SQD47" s="123"/>
      <c r="SQE47" s="123"/>
      <c r="SQF47" s="123"/>
      <c r="SQG47" s="123"/>
      <c r="SQH47" s="123"/>
      <c r="SQI47" s="123"/>
      <c r="SQJ47" s="123"/>
      <c r="SQK47" s="123"/>
      <c r="SQL47" s="123"/>
      <c r="SQM47" s="123"/>
      <c r="SQN47" s="123"/>
      <c r="SQO47" s="123"/>
      <c r="SQP47" s="123"/>
      <c r="SQQ47" s="123"/>
      <c r="SQR47" s="123"/>
      <c r="SQS47" s="123"/>
      <c r="SQT47" s="123"/>
      <c r="SQU47" s="123"/>
      <c r="SQV47" s="123"/>
      <c r="SQW47" s="123"/>
      <c r="SQX47" s="123"/>
      <c r="SQY47" s="123"/>
      <c r="SQZ47" s="123"/>
      <c r="SRA47" s="123"/>
      <c r="SRB47" s="123"/>
      <c r="SRC47" s="123"/>
      <c r="SRD47" s="123"/>
      <c r="SRE47" s="123"/>
      <c r="SRF47" s="123"/>
      <c r="SRG47" s="123"/>
      <c r="SRH47" s="123"/>
      <c r="SRI47" s="123"/>
      <c r="SRJ47" s="123"/>
      <c r="SRK47" s="123"/>
      <c r="SRL47" s="123"/>
      <c r="SRM47" s="123"/>
      <c r="SRN47" s="123"/>
      <c r="SRO47" s="123"/>
      <c r="SRP47" s="123"/>
      <c r="SRQ47" s="123"/>
      <c r="SRR47" s="123"/>
      <c r="SRS47" s="123"/>
      <c r="SRT47" s="123"/>
      <c r="SRU47" s="123"/>
      <c r="SRV47" s="123"/>
      <c r="SRW47" s="123"/>
      <c r="SRX47" s="123"/>
      <c r="SRY47" s="123"/>
      <c r="SRZ47" s="123"/>
      <c r="SSA47" s="123"/>
      <c r="SSB47" s="123"/>
      <c r="SSC47" s="123"/>
      <c r="SSD47" s="123"/>
      <c r="SSE47" s="123"/>
      <c r="SSF47" s="123"/>
      <c r="SSG47" s="123"/>
      <c r="SSH47" s="123"/>
      <c r="SSI47" s="123"/>
      <c r="SSJ47" s="123"/>
      <c r="SSK47" s="123"/>
      <c r="SSL47" s="123"/>
      <c r="SSM47" s="123"/>
      <c r="SSN47" s="123"/>
      <c r="SSO47" s="123"/>
      <c r="SSP47" s="123"/>
      <c r="SSQ47" s="123"/>
      <c r="SSR47" s="123"/>
      <c r="SSS47" s="123"/>
      <c r="SST47" s="123"/>
      <c r="SSU47" s="123"/>
      <c r="SSV47" s="123"/>
      <c r="SSW47" s="123"/>
      <c r="SSX47" s="123"/>
      <c r="SSY47" s="123"/>
      <c r="SSZ47" s="123"/>
      <c r="STA47" s="123"/>
      <c r="STB47" s="123"/>
      <c r="STC47" s="123"/>
      <c r="STD47" s="123"/>
      <c r="STE47" s="123"/>
      <c r="STF47" s="123"/>
      <c r="STG47" s="123"/>
      <c r="STH47" s="123"/>
      <c r="STI47" s="123"/>
      <c r="STJ47" s="123"/>
      <c r="STK47" s="123"/>
      <c r="STL47" s="123"/>
      <c r="STM47" s="123"/>
      <c r="STN47" s="123"/>
      <c r="STO47" s="123"/>
      <c r="STP47" s="123"/>
      <c r="STQ47" s="123"/>
      <c r="STR47" s="123"/>
      <c r="STS47" s="123"/>
      <c r="STT47" s="123"/>
      <c r="STU47" s="123"/>
      <c r="STV47" s="123"/>
      <c r="STW47" s="123"/>
      <c r="STX47" s="123"/>
      <c r="STY47" s="123"/>
      <c r="STZ47" s="123"/>
      <c r="SUA47" s="123"/>
      <c r="SUB47" s="123"/>
      <c r="SUC47" s="123"/>
      <c r="SUD47" s="123"/>
      <c r="SUE47" s="123"/>
      <c r="SUF47" s="123"/>
      <c r="SUG47" s="123"/>
      <c r="SUH47" s="123"/>
      <c r="SUI47" s="123"/>
      <c r="SUJ47" s="123"/>
      <c r="SUK47" s="123"/>
      <c r="SUL47" s="123"/>
      <c r="SUM47" s="123"/>
      <c r="SUN47" s="123"/>
      <c r="SUO47" s="123"/>
      <c r="SUP47" s="123"/>
      <c r="SUQ47" s="123"/>
      <c r="SUR47" s="123"/>
      <c r="SUS47" s="123"/>
      <c r="SUT47" s="123"/>
      <c r="SUU47" s="123"/>
      <c r="SUV47" s="123"/>
      <c r="SUW47" s="123"/>
      <c r="SUX47" s="123"/>
      <c r="SUY47" s="123"/>
      <c r="SUZ47" s="123"/>
      <c r="SVA47" s="123"/>
      <c r="SVB47" s="123"/>
      <c r="SVC47" s="123"/>
      <c r="SVD47" s="123"/>
      <c r="SVE47" s="123"/>
      <c r="SVF47" s="123"/>
      <c r="SVG47" s="123"/>
      <c r="SVH47" s="123"/>
      <c r="SVI47" s="123"/>
      <c r="SVJ47" s="123"/>
      <c r="SVK47" s="123"/>
      <c r="SVL47" s="123"/>
      <c r="SVM47" s="123"/>
      <c r="SVN47" s="123"/>
      <c r="SVO47" s="123"/>
      <c r="SVP47" s="123"/>
      <c r="SVQ47" s="123"/>
      <c r="SVR47" s="123"/>
      <c r="SVS47" s="123"/>
      <c r="SVT47" s="123"/>
      <c r="SVU47" s="123"/>
      <c r="SVV47" s="123"/>
      <c r="SVW47" s="123"/>
      <c r="SVX47" s="123"/>
      <c r="SVY47" s="123"/>
      <c r="SVZ47" s="123"/>
      <c r="SWA47" s="123"/>
      <c r="SWB47" s="123"/>
      <c r="SWC47" s="123"/>
      <c r="SWD47" s="123"/>
      <c r="SWE47" s="123"/>
      <c r="SWF47" s="123"/>
      <c r="SWG47" s="123"/>
      <c r="SWH47" s="123"/>
      <c r="SWI47" s="123"/>
      <c r="SWJ47" s="123"/>
      <c r="SWK47" s="123"/>
      <c r="SWL47" s="123"/>
      <c r="SWM47" s="123"/>
      <c r="SWN47" s="123"/>
      <c r="SWO47" s="123"/>
      <c r="SWP47" s="123"/>
      <c r="SWQ47" s="123"/>
      <c r="SWR47" s="123"/>
      <c r="SWS47" s="123"/>
      <c r="SWT47" s="123"/>
      <c r="SWU47" s="123"/>
      <c r="SWV47" s="123"/>
      <c r="SWW47" s="123"/>
      <c r="SWX47" s="123"/>
      <c r="SWY47" s="123"/>
      <c r="SWZ47" s="123"/>
      <c r="SXA47" s="123"/>
      <c r="SXB47" s="123"/>
      <c r="SXC47" s="123"/>
      <c r="SXD47" s="123"/>
      <c r="SXE47" s="123"/>
      <c r="SXF47" s="123"/>
      <c r="SXG47" s="123"/>
      <c r="SXH47" s="123"/>
      <c r="SXI47" s="123"/>
      <c r="SXJ47" s="123"/>
      <c r="SXK47" s="123"/>
      <c r="SXL47" s="123"/>
      <c r="SXM47" s="123"/>
      <c r="SXN47" s="123"/>
      <c r="SXO47" s="123"/>
      <c r="SXP47" s="123"/>
      <c r="SXQ47" s="123"/>
      <c r="SXR47" s="123"/>
      <c r="SXS47" s="123"/>
      <c r="SXT47" s="123"/>
      <c r="SXU47" s="123"/>
      <c r="SXV47" s="123"/>
      <c r="SXW47" s="123"/>
      <c r="SXX47" s="123"/>
      <c r="SXY47" s="123"/>
      <c r="SXZ47" s="123"/>
      <c r="SYA47" s="123"/>
      <c r="SYB47" s="123"/>
      <c r="SYC47" s="123"/>
      <c r="SYD47" s="123"/>
      <c r="SYE47" s="123"/>
      <c r="SYF47" s="123"/>
      <c r="SYG47" s="123"/>
      <c r="SYH47" s="123"/>
      <c r="SYI47" s="123"/>
      <c r="SYJ47" s="123"/>
      <c r="SYK47" s="123"/>
      <c r="SYL47" s="123"/>
      <c r="SYM47" s="123"/>
      <c r="SYN47" s="123"/>
      <c r="SYO47" s="123"/>
      <c r="SYP47" s="123"/>
      <c r="SYQ47" s="123"/>
      <c r="SYR47" s="123"/>
      <c r="SYS47" s="123"/>
      <c r="SYT47" s="123"/>
      <c r="SYU47" s="123"/>
      <c r="SYV47" s="123"/>
      <c r="SYW47" s="123"/>
      <c r="SYX47" s="123"/>
      <c r="SYY47" s="123"/>
      <c r="SYZ47" s="123"/>
      <c r="SZA47" s="123"/>
      <c r="SZB47" s="123"/>
      <c r="SZC47" s="123"/>
      <c r="SZD47" s="123"/>
      <c r="SZE47" s="123"/>
      <c r="SZF47" s="123"/>
      <c r="SZG47" s="123"/>
      <c r="SZH47" s="123"/>
      <c r="SZI47" s="123"/>
      <c r="SZJ47" s="123"/>
      <c r="SZK47" s="123"/>
      <c r="SZL47" s="123"/>
      <c r="SZM47" s="123"/>
      <c r="SZN47" s="123"/>
      <c r="SZO47" s="123"/>
      <c r="SZP47" s="123"/>
      <c r="SZQ47" s="123"/>
      <c r="SZR47" s="123"/>
      <c r="SZS47" s="123"/>
      <c r="SZT47" s="123"/>
      <c r="SZU47" s="123"/>
      <c r="SZV47" s="123"/>
      <c r="SZW47" s="123"/>
      <c r="SZX47" s="123"/>
      <c r="SZY47" s="123"/>
      <c r="SZZ47" s="123"/>
      <c r="TAA47" s="123"/>
      <c r="TAB47" s="123"/>
      <c r="TAC47" s="123"/>
      <c r="TAD47" s="123"/>
      <c r="TAE47" s="123"/>
      <c r="TAF47" s="123"/>
      <c r="TAG47" s="123"/>
      <c r="TAH47" s="123"/>
      <c r="TAI47" s="123"/>
      <c r="TAJ47" s="123"/>
      <c r="TAK47" s="123"/>
      <c r="TAL47" s="123"/>
      <c r="TAM47" s="123"/>
      <c r="TAN47" s="123"/>
      <c r="TAO47" s="123"/>
      <c r="TAP47" s="123"/>
      <c r="TAQ47" s="123"/>
      <c r="TAR47" s="123"/>
      <c r="TAS47" s="123"/>
      <c r="TAT47" s="123"/>
      <c r="TAU47" s="123"/>
      <c r="TAV47" s="123"/>
      <c r="TAW47" s="123"/>
      <c r="TAX47" s="123"/>
      <c r="TAY47" s="123"/>
      <c r="TAZ47" s="123"/>
      <c r="TBA47" s="123"/>
      <c r="TBB47" s="123"/>
      <c r="TBC47" s="123"/>
      <c r="TBD47" s="123"/>
      <c r="TBE47" s="123"/>
      <c r="TBF47" s="123"/>
      <c r="TBG47" s="123"/>
      <c r="TBH47" s="123"/>
      <c r="TBI47" s="123"/>
      <c r="TBJ47" s="123"/>
      <c r="TBK47" s="123"/>
      <c r="TBL47" s="123"/>
      <c r="TBM47" s="123"/>
      <c r="TBN47" s="123"/>
      <c r="TBO47" s="123"/>
      <c r="TBP47" s="123"/>
      <c r="TBQ47" s="123"/>
      <c r="TBR47" s="123"/>
      <c r="TBS47" s="123"/>
      <c r="TBT47" s="123"/>
      <c r="TBU47" s="123"/>
      <c r="TBV47" s="123"/>
      <c r="TBW47" s="123"/>
      <c r="TBX47" s="123"/>
      <c r="TBY47" s="123"/>
      <c r="TBZ47" s="123"/>
      <c r="TCA47" s="123"/>
      <c r="TCB47" s="123"/>
      <c r="TCC47" s="123"/>
      <c r="TCD47" s="123"/>
      <c r="TCE47" s="123"/>
      <c r="TCF47" s="123"/>
      <c r="TCG47" s="123"/>
      <c r="TCH47" s="123"/>
      <c r="TCI47" s="123"/>
      <c r="TCJ47" s="123"/>
      <c r="TCK47" s="123"/>
      <c r="TCL47" s="123"/>
      <c r="TCM47" s="123"/>
      <c r="TCN47" s="123"/>
      <c r="TCO47" s="123"/>
      <c r="TCP47" s="123"/>
      <c r="TCQ47" s="123"/>
      <c r="TCR47" s="123"/>
      <c r="TCS47" s="123"/>
      <c r="TCT47" s="123"/>
      <c r="TCU47" s="123"/>
      <c r="TCV47" s="123"/>
      <c r="TCW47" s="123"/>
      <c r="TCX47" s="123"/>
      <c r="TCY47" s="123"/>
      <c r="TCZ47" s="123"/>
      <c r="TDA47" s="123"/>
      <c r="TDB47" s="123"/>
      <c r="TDC47" s="123"/>
      <c r="TDD47" s="123"/>
      <c r="TDE47" s="123"/>
      <c r="TDF47" s="123"/>
      <c r="TDG47" s="123"/>
      <c r="TDH47" s="123"/>
      <c r="TDI47" s="123"/>
      <c r="TDJ47" s="123"/>
      <c r="TDK47" s="123"/>
      <c r="TDL47" s="123"/>
      <c r="TDM47" s="123"/>
      <c r="TDN47" s="123"/>
      <c r="TDO47" s="123"/>
      <c r="TDP47" s="123"/>
      <c r="TDQ47" s="123"/>
      <c r="TDR47" s="123"/>
      <c r="TDS47" s="123"/>
      <c r="TDT47" s="123"/>
      <c r="TDU47" s="123"/>
      <c r="TDV47" s="123"/>
      <c r="TDW47" s="123"/>
      <c r="TDX47" s="123"/>
      <c r="TDY47" s="123"/>
      <c r="TDZ47" s="123"/>
      <c r="TEA47" s="123"/>
      <c r="TEB47" s="123"/>
      <c r="TEC47" s="123"/>
      <c r="TED47" s="123"/>
      <c r="TEE47" s="123"/>
      <c r="TEF47" s="123"/>
      <c r="TEG47" s="123"/>
      <c r="TEH47" s="123"/>
      <c r="TEI47" s="123"/>
      <c r="TEJ47" s="123"/>
      <c r="TEK47" s="123"/>
      <c r="TEL47" s="123"/>
      <c r="TEM47" s="123"/>
      <c r="TEN47" s="123"/>
      <c r="TEO47" s="123"/>
      <c r="TEP47" s="123"/>
      <c r="TEQ47" s="123"/>
      <c r="TER47" s="123"/>
      <c r="TES47" s="123"/>
      <c r="TET47" s="123"/>
      <c r="TEU47" s="123"/>
      <c r="TEV47" s="123"/>
      <c r="TEW47" s="123"/>
      <c r="TEX47" s="123"/>
      <c r="TEY47" s="123"/>
      <c r="TEZ47" s="123"/>
      <c r="TFA47" s="123"/>
      <c r="TFB47" s="123"/>
      <c r="TFC47" s="123"/>
      <c r="TFD47" s="123"/>
      <c r="TFE47" s="123"/>
      <c r="TFF47" s="123"/>
      <c r="TFG47" s="123"/>
      <c r="TFH47" s="123"/>
      <c r="TFI47" s="123"/>
      <c r="TFJ47" s="123"/>
      <c r="TFK47" s="123"/>
      <c r="TFL47" s="123"/>
      <c r="TFM47" s="123"/>
      <c r="TFN47" s="123"/>
      <c r="TFO47" s="123"/>
      <c r="TFP47" s="123"/>
      <c r="TFQ47" s="123"/>
      <c r="TFR47" s="123"/>
      <c r="TFS47" s="123"/>
      <c r="TFT47" s="123"/>
      <c r="TFU47" s="123"/>
      <c r="TFV47" s="123"/>
      <c r="TFW47" s="123"/>
      <c r="TFX47" s="123"/>
      <c r="TFY47" s="123"/>
      <c r="TFZ47" s="123"/>
      <c r="TGA47" s="123"/>
      <c r="TGB47" s="123"/>
      <c r="TGC47" s="123"/>
      <c r="TGD47" s="123"/>
      <c r="TGE47" s="123"/>
      <c r="TGF47" s="123"/>
      <c r="TGG47" s="123"/>
      <c r="TGH47" s="123"/>
      <c r="TGI47" s="123"/>
      <c r="TGJ47" s="123"/>
      <c r="TGK47" s="123"/>
      <c r="TGL47" s="123"/>
      <c r="TGM47" s="123"/>
      <c r="TGN47" s="123"/>
      <c r="TGO47" s="123"/>
      <c r="TGP47" s="123"/>
      <c r="TGQ47" s="123"/>
      <c r="TGR47" s="123"/>
      <c r="TGS47" s="123"/>
      <c r="TGT47" s="123"/>
      <c r="TGU47" s="123"/>
      <c r="TGV47" s="123"/>
      <c r="TGW47" s="123"/>
      <c r="TGX47" s="123"/>
      <c r="TGY47" s="123"/>
      <c r="TGZ47" s="123"/>
      <c r="THA47" s="123"/>
      <c r="THB47" s="123"/>
      <c r="THC47" s="123"/>
      <c r="THD47" s="123"/>
      <c r="THE47" s="123"/>
      <c r="THF47" s="123"/>
      <c r="THG47" s="123"/>
      <c r="THH47" s="123"/>
      <c r="THI47" s="123"/>
      <c r="THJ47" s="123"/>
      <c r="THK47" s="123"/>
      <c r="THL47" s="123"/>
      <c r="THM47" s="123"/>
      <c r="THN47" s="123"/>
      <c r="THO47" s="123"/>
      <c r="THP47" s="123"/>
      <c r="THQ47" s="123"/>
      <c r="THR47" s="123"/>
      <c r="THS47" s="123"/>
      <c r="THT47" s="123"/>
      <c r="THU47" s="123"/>
      <c r="THV47" s="123"/>
      <c r="THW47" s="123"/>
      <c r="THX47" s="123"/>
      <c r="THY47" s="123"/>
      <c r="THZ47" s="123"/>
      <c r="TIA47" s="123"/>
      <c r="TIB47" s="123"/>
      <c r="TIC47" s="123"/>
      <c r="TID47" s="123"/>
      <c r="TIE47" s="123"/>
      <c r="TIF47" s="123"/>
      <c r="TIG47" s="123"/>
      <c r="TIH47" s="123"/>
      <c r="TII47" s="123"/>
      <c r="TIJ47" s="123"/>
      <c r="TIK47" s="123"/>
      <c r="TIL47" s="123"/>
      <c r="TIM47" s="123"/>
      <c r="TIN47" s="123"/>
      <c r="TIO47" s="123"/>
      <c r="TIP47" s="123"/>
      <c r="TIQ47" s="123"/>
      <c r="TIR47" s="123"/>
      <c r="TIS47" s="123"/>
      <c r="TIT47" s="123"/>
      <c r="TIU47" s="123"/>
      <c r="TIV47" s="123"/>
      <c r="TIW47" s="123"/>
      <c r="TIX47" s="123"/>
      <c r="TIY47" s="123"/>
      <c r="TIZ47" s="123"/>
      <c r="TJA47" s="123"/>
      <c r="TJB47" s="123"/>
      <c r="TJC47" s="123"/>
      <c r="TJD47" s="123"/>
      <c r="TJE47" s="123"/>
      <c r="TJF47" s="123"/>
      <c r="TJG47" s="123"/>
      <c r="TJH47" s="123"/>
      <c r="TJI47" s="123"/>
      <c r="TJJ47" s="123"/>
      <c r="TJK47" s="123"/>
      <c r="TJL47" s="123"/>
      <c r="TJM47" s="123"/>
      <c r="TJN47" s="123"/>
      <c r="TJO47" s="123"/>
      <c r="TJP47" s="123"/>
      <c r="TJQ47" s="123"/>
      <c r="TJR47" s="123"/>
      <c r="TJS47" s="123"/>
      <c r="TJT47" s="123"/>
      <c r="TJU47" s="123"/>
      <c r="TJV47" s="123"/>
      <c r="TJW47" s="123"/>
      <c r="TJX47" s="123"/>
      <c r="TJY47" s="123"/>
      <c r="TJZ47" s="123"/>
      <c r="TKA47" s="123"/>
      <c r="TKB47" s="123"/>
      <c r="TKC47" s="123"/>
      <c r="TKD47" s="123"/>
      <c r="TKE47" s="123"/>
      <c r="TKF47" s="123"/>
      <c r="TKG47" s="123"/>
      <c r="TKH47" s="123"/>
      <c r="TKI47" s="123"/>
      <c r="TKJ47" s="123"/>
      <c r="TKK47" s="123"/>
      <c r="TKL47" s="123"/>
      <c r="TKM47" s="123"/>
      <c r="TKN47" s="123"/>
      <c r="TKO47" s="123"/>
      <c r="TKP47" s="123"/>
      <c r="TKQ47" s="123"/>
      <c r="TKR47" s="123"/>
      <c r="TKS47" s="123"/>
      <c r="TKT47" s="123"/>
      <c r="TKU47" s="123"/>
      <c r="TKV47" s="123"/>
      <c r="TKW47" s="123"/>
      <c r="TKX47" s="123"/>
      <c r="TKY47" s="123"/>
      <c r="TKZ47" s="123"/>
      <c r="TLA47" s="123"/>
      <c r="TLB47" s="123"/>
      <c r="TLC47" s="123"/>
      <c r="TLD47" s="123"/>
      <c r="TLE47" s="123"/>
      <c r="TLF47" s="123"/>
      <c r="TLG47" s="123"/>
      <c r="TLH47" s="123"/>
      <c r="TLI47" s="123"/>
      <c r="TLJ47" s="123"/>
      <c r="TLK47" s="123"/>
      <c r="TLL47" s="123"/>
      <c r="TLM47" s="123"/>
      <c r="TLN47" s="123"/>
      <c r="TLO47" s="123"/>
      <c r="TLP47" s="123"/>
      <c r="TLQ47" s="123"/>
      <c r="TLR47" s="123"/>
      <c r="TLS47" s="123"/>
      <c r="TLT47" s="123"/>
      <c r="TLU47" s="123"/>
      <c r="TLV47" s="123"/>
      <c r="TLW47" s="123"/>
      <c r="TLX47" s="123"/>
      <c r="TLY47" s="123"/>
      <c r="TLZ47" s="123"/>
      <c r="TMA47" s="123"/>
      <c r="TMB47" s="123"/>
      <c r="TMC47" s="123"/>
      <c r="TMD47" s="123"/>
      <c r="TME47" s="123"/>
      <c r="TMF47" s="123"/>
      <c r="TMG47" s="123"/>
      <c r="TMH47" s="123"/>
      <c r="TMI47" s="123"/>
      <c r="TMJ47" s="123"/>
      <c r="TMK47" s="123"/>
      <c r="TML47" s="123"/>
      <c r="TMM47" s="123"/>
      <c r="TMN47" s="123"/>
      <c r="TMO47" s="123"/>
      <c r="TMP47" s="123"/>
      <c r="TMQ47" s="123"/>
      <c r="TMR47" s="123"/>
      <c r="TMS47" s="123"/>
      <c r="TMT47" s="123"/>
      <c r="TMU47" s="123"/>
      <c r="TMV47" s="123"/>
      <c r="TMW47" s="123"/>
      <c r="TMX47" s="123"/>
      <c r="TMY47" s="123"/>
      <c r="TMZ47" s="123"/>
      <c r="TNA47" s="123"/>
      <c r="TNB47" s="123"/>
      <c r="TNC47" s="123"/>
      <c r="TND47" s="123"/>
      <c r="TNE47" s="123"/>
      <c r="TNF47" s="123"/>
      <c r="TNG47" s="123"/>
      <c r="TNH47" s="123"/>
      <c r="TNI47" s="123"/>
      <c r="TNJ47" s="123"/>
      <c r="TNK47" s="123"/>
      <c r="TNL47" s="123"/>
      <c r="TNM47" s="123"/>
      <c r="TNN47" s="123"/>
      <c r="TNO47" s="123"/>
      <c r="TNP47" s="123"/>
      <c r="TNQ47" s="123"/>
      <c r="TNR47" s="123"/>
      <c r="TNS47" s="123"/>
      <c r="TNT47" s="123"/>
      <c r="TNU47" s="123"/>
      <c r="TNV47" s="123"/>
      <c r="TNW47" s="123"/>
      <c r="TNX47" s="123"/>
      <c r="TNY47" s="123"/>
      <c r="TNZ47" s="123"/>
      <c r="TOA47" s="123"/>
      <c r="TOB47" s="123"/>
      <c r="TOC47" s="123"/>
      <c r="TOD47" s="123"/>
      <c r="TOE47" s="123"/>
      <c r="TOF47" s="123"/>
      <c r="TOG47" s="123"/>
      <c r="TOH47" s="123"/>
      <c r="TOI47" s="123"/>
      <c r="TOJ47" s="123"/>
      <c r="TOK47" s="123"/>
      <c r="TOL47" s="123"/>
      <c r="TOM47" s="123"/>
      <c r="TON47" s="123"/>
      <c r="TOO47" s="123"/>
      <c r="TOP47" s="123"/>
      <c r="TOQ47" s="123"/>
      <c r="TOR47" s="123"/>
      <c r="TOS47" s="123"/>
      <c r="TOT47" s="123"/>
      <c r="TOU47" s="123"/>
      <c r="TOV47" s="123"/>
      <c r="TOW47" s="123"/>
      <c r="TOX47" s="123"/>
      <c r="TOY47" s="123"/>
      <c r="TOZ47" s="123"/>
      <c r="TPA47" s="123"/>
      <c r="TPB47" s="123"/>
      <c r="TPC47" s="123"/>
      <c r="TPD47" s="123"/>
      <c r="TPE47" s="123"/>
      <c r="TPF47" s="123"/>
      <c r="TPG47" s="123"/>
      <c r="TPH47" s="123"/>
      <c r="TPI47" s="123"/>
      <c r="TPJ47" s="123"/>
      <c r="TPK47" s="123"/>
      <c r="TPL47" s="123"/>
      <c r="TPM47" s="123"/>
      <c r="TPN47" s="123"/>
      <c r="TPO47" s="123"/>
      <c r="TPP47" s="123"/>
      <c r="TPQ47" s="123"/>
      <c r="TPR47" s="123"/>
      <c r="TPS47" s="123"/>
      <c r="TPT47" s="123"/>
      <c r="TPU47" s="123"/>
      <c r="TPV47" s="123"/>
      <c r="TPW47" s="123"/>
      <c r="TPX47" s="123"/>
      <c r="TPY47" s="123"/>
      <c r="TPZ47" s="123"/>
      <c r="TQA47" s="123"/>
      <c r="TQB47" s="123"/>
      <c r="TQC47" s="123"/>
      <c r="TQD47" s="123"/>
      <c r="TQE47" s="123"/>
      <c r="TQF47" s="123"/>
      <c r="TQG47" s="123"/>
      <c r="TQH47" s="123"/>
      <c r="TQI47" s="123"/>
      <c r="TQJ47" s="123"/>
      <c r="TQK47" s="123"/>
      <c r="TQL47" s="123"/>
      <c r="TQM47" s="123"/>
      <c r="TQN47" s="123"/>
      <c r="TQO47" s="123"/>
      <c r="TQP47" s="123"/>
      <c r="TQQ47" s="123"/>
      <c r="TQR47" s="123"/>
      <c r="TQS47" s="123"/>
      <c r="TQT47" s="123"/>
      <c r="TQU47" s="123"/>
      <c r="TQV47" s="123"/>
      <c r="TQW47" s="123"/>
      <c r="TQX47" s="123"/>
      <c r="TQY47" s="123"/>
      <c r="TQZ47" s="123"/>
      <c r="TRA47" s="123"/>
      <c r="TRB47" s="123"/>
      <c r="TRC47" s="123"/>
      <c r="TRD47" s="123"/>
      <c r="TRE47" s="123"/>
      <c r="TRF47" s="123"/>
      <c r="TRG47" s="123"/>
      <c r="TRH47" s="123"/>
      <c r="TRI47" s="123"/>
      <c r="TRJ47" s="123"/>
      <c r="TRK47" s="123"/>
      <c r="TRL47" s="123"/>
      <c r="TRM47" s="123"/>
      <c r="TRN47" s="123"/>
      <c r="TRO47" s="123"/>
      <c r="TRP47" s="123"/>
      <c r="TRQ47" s="123"/>
      <c r="TRR47" s="123"/>
      <c r="TRS47" s="123"/>
      <c r="TRT47" s="123"/>
      <c r="TRU47" s="123"/>
      <c r="TRV47" s="123"/>
      <c r="TRW47" s="123"/>
      <c r="TRX47" s="123"/>
      <c r="TRY47" s="123"/>
      <c r="TRZ47" s="123"/>
      <c r="TSA47" s="123"/>
      <c r="TSB47" s="123"/>
      <c r="TSC47" s="123"/>
      <c r="TSD47" s="123"/>
      <c r="TSE47" s="123"/>
      <c r="TSF47" s="123"/>
      <c r="TSG47" s="123"/>
      <c r="TSH47" s="123"/>
      <c r="TSI47" s="123"/>
      <c r="TSJ47" s="123"/>
      <c r="TSK47" s="123"/>
      <c r="TSL47" s="123"/>
      <c r="TSM47" s="123"/>
      <c r="TSN47" s="123"/>
      <c r="TSO47" s="123"/>
      <c r="TSP47" s="123"/>
      <c r="TSQ47" s="123"/>
      <c r="TSR47" s="123"/>
      <c r="TSS47" s="123"/>
      <c r="TST47" s="123"/>
      <c r="TSU47" s="123"/>
      <c r="TSV47" s="123"/>
      <c r="TSW47" s="123"/>
      <c r="TSX47" s="123"/>
      <c r="TSY47" s="123"/>
      <c r="TSZ47" s="123"/>
      <c r="TTA47" s="123"/>
      <c r="TTB47" s="123"/>
      <c r="TTC47" s="123"/>
      <c r="TTD47" s="123"/>
      <c r="TTE47" s="123"/>
      <c r="TTF47" s="123"/>
      <c r="TTG47" s="123"/>
      <c r="TTH47" s="123"/>
      <c r="TTI47" s="123"/>
      <c r="TTJ47" s="123"/>
      <c r="TTK47" s="123"/>
      <c r="TTL47" s="123"/>
      <c r="TTM47" s="123"/>
      <c r="TTN47" s="123"/>
      <c r="TTO47" s="123"/>
      <c r="TTP47" s="123"/>
      <c r="TTQ47" s="123"/>
      <c r="TTR47" s="123"/>
      <c r="TTS47" s="123"/>
      <c r="TTT47" s="123"/>
      <c r="TTU47" s="123"/>
      <c r="TTV47" s="123"/>
      <c r="TTW47" s="123"/>
      <c r="TTX47" s="123"/>
      <c r="TTY47" s="123"/>
      <c r="TTZ47" s="123"/>
      <c r="TUA47" s="123"/>
      <c r="TUB47" s="123"/>
      <c r="TUC47" s="123"/>
      <c r="TUD47" s="123"/>
      <c r="TUE47" s="123"/>
      <c r="TUF47" s="123"/>
      <c r="TUG47" s="123"/>
      <c r="TUH47" s="123"/>
      <c r="TUI47" s="123"/>
      <c r="TUJ47" s="123"/>
      <c r="TUK47" s="123"/>
      <c r="TUL47" s="123"/>
      <c r="TUM47" s="123"/>
      <c r="TUN47" s="123"/>
      <c r="TUO47" s="123"/>
      <c r="TUP47" s="123"/>
      <c r="TUQ47" s="123"/>
      <c r="TUR47" s="123"/>
      <c r="TUS47" s="123"/>
      <c r="TUT47" s="123"/>
      <c r="TUU47" s="123"/>
      <c r="TUV47" s="123"/>
      <c r="TUW47" s="123"/>
      <c r="TUX47" s="123"/>
      <c r="TUY47" s="123"/>
      <c r="TUZ47" s="123"/>
      <c r="TVA47" s="123"/>
      <c r="TVB47" s="123"/>
      <c r="TVC47" s="123"/>
      <c r="TVD47" s="123"/>
      <c r="TVE47" s="123"/>
      <c r="TVF47" s="123"/>
      <c r="TVG47" s="123"/>
      <c r="TVH47" s="123"/>
      <c r="TVI47" s="123"/>
      <c r="TVJ47" s="123"/>
      <c r="TVK47" s="123"/>
      <c r="TVL47" s="123"/>
      <c r="TVM47" s="123"/>
      <c r="TVN47" s="123"/>
      <c r="TVO47" s="123"/>
      <c r="TVP47" s="123"/>
      <c r="TVQ47" s="123"/>
      <c r="TVR47" s="123"/>
      <c r="TVS47" s="123"/>
      <c r="TVT47" s="123"/>
      <c r="TVU47" s="123"/>
      <c r="TVV47" s="123"/>
      <c r="TVW47" s="123"/>
      <c r="TVX47" s="123"/>
      <c r="TVY47" s="123"/>
      <c r="TVZ47" s="123"/>
      <c r="TWA47" s="123"/>
      <c r="TWB47" s="123"/>
      <c r="TWC47" s="123"/>
      <c r="TWD47" s="123"/>
      <c r="TWE47" s="123"/>
      <c r="TWF47" s="123"/>
      <c r="TWG47" s="123"/>
      <c r="TWH47" s="123"/>
      <c r="TWI47" s="123"/>
      <c r="TWJ47" s="123"/>
      <c r="TWK47" s="123"/>
      <c r="TWL47" s="123"/>
      <c r="TWM47" s="123"/>
      <c r="TWN47" s="123"/>
      <c r="TWO47" s="123"/>
      <c r="TWP47" s="123"/>
      <c r="TWQ47" s="123"/>
      <c r="TWR47" s="123"/>
      <c r="TWS47" s="123"/>
      <c r="TWT47" s="123"/>
      <c r="TWU47" s="123"/>
      <c r="TWV47" s="123"/>
      <c r="TWW47" s="123"/>
      <c r="TWX47" s="123"/>
      <c r="TWY47" s="123"/>
      <c r="TWZ47" s="123"/>
      <c r="TXA47" s="123"/>
      <c r="TXB47" s="123"/>
      <c r="TXC47" s="123"/>
      <c r="TXD47" s="123"/>
      <c r="TXE47" s="123"/>
      <c r="TXF47" s="123"/>
      <c r="TXG47" s="123"/>
      <c r="TXH47" s="123"/>
      <c r="TXI47" s="123"/>
      <c r="TXJ47" s="123"/>
      <c r="TXK47" s="123"/>
      <c r="TXL47" s="123"/>
      <c r="TXM47" s="123"/>
      <c r="TXN47" s="123"/>
      <c r="TXO47" s="123"/>
      <c r="TXP47" s="123"/>
      <c r="TXQ47" s="123"/>
      <c r="TXR47" s="123"/>
      <c r="TXS47" s="123"/>
      <c r="TXT47" s="123"/>
      <c r="TXU47" s="123"/>
      <c r="TXV47" s="123"/>
      <c r="TXW47" s="123"/>
      <c r="TXX47" s="123"/>
      <c r="TXY47" s="123"/>
      <c r="TXZ47" s="123"/>
      <c r="TYA47" s="123"/>
      <c r="TYB47" s="123"/>
      <c r="TYC47" s="123"/>
      <c r="TYD47" s="123"/>
      <c r="TYE47" s="123"/>
      <c r="TYF47" s="123"/>
      <c r="TYG47" s="123"/>
      <c r="TYH47" s="123"/>
      <c r="TYI47" s="123"/>
      <c r="TYJ47" s="123"/>
      <c r="TYK47" s="123"/>
      <c r="TYL47" s="123"/>
      <c r="TYM47" s="123"/>
      <c r="TYN47" s="123"/>
      <c r="TYO47" s="123"/>
      <c r="TYP47" s="123"/>
      <c r="TYQ47" s="123"/>
      <c r="TYR47" s="123"/>
      <c r="TYS47" s="123"/>
      <c r="TYT47" s="123"/>
      <c r="TYU47" s="123"/>
      <c r="TYV47" s="123"/>
      <c r="TYW47" s="123"/>
      <c r="TYX47" s="123"/>
      <c r="TYY47" s="123"/>
      <c r="TYZ47" s="123"/>
      <c r="TZA47" s="123"/>
      <c r="TZB47" s="123"/>
      <c r="TZC47" s="123"/>
      <c r="TZD47" s="123"/>
      <c r="TZE47" s="123"/>
      <c r="TZF47" s="123"/>
      <c r="TZG47" s="123"/>
      <c r="TZH47" s="123"/>
      <c r="TZI47" s="123"/>
      <c r="TZJ47" s="123"/>
      <c r="TZK47" s="123"/>
      <c r="TZL47" s="123"/>
      <c r="TZM47" s="123"/>
      <c r="TZN47" s="123"/>
      <c r="TZO47" s="123"/>
      <c r="TZP47" s="123"/>
      <c r="TZQ47" s="123"/>
      <c r="TZR47" s="123"/>
      <c r="TZS47" s="123"/>
      <c r="TZT47" s="123"/>
      <c r="TZU47" s="123"/>
      <c r="TZV47" s="123"/>
      <c r="TZW47" s="123"/>
      <c r="TZX47" s="123"/>
      <c r="TZY47" s="123"/>
      <c r="TZZ47" s="123"/>
      <c r="UAA47" s="123"/>
      <c r="UAB47" s="123"/>
      <c r="UAC47" s="123"/>
      <c r="UAD47" s="123"/>
      <c r="UAE47" s="123"/>
      <c r="UAF47" s="123"/>
      <c r="UAG47" s="123"/>
      <c r="UAH47" s="123"/>
      <c r="UAI47" s="123"/>
      <c r="UAJ47" s="123"/>
      <c r="UAK47" s="123"/>
      <c r="UAL47" s="123"/>
      <c r="UAM47" s="123"/>
      <c r="UAN47" s="123"/>
      <c r="UAO47" s="123"/>
      <c r="UAP47" s="123"/>
      <c r="UAQ47" s="123"/>
      <c r="UAR47" s="123"/>
      <c r="UAS47" s="123"/>
      <c r="UAT47" s="123"/>
      <c r="UAU47" s="123"/>
      <c r="UAV47" s="123"/>
      <c r="UAW47" s="123"/>
      <c r="UAX47" s="123"/>
      <c r="UAY47" s="123"/>
      <c r="UAZ47" s="123"/>
      <c r="UBA47" s="123"/>
      <c r="UBB47" s="123"/>
      <c r="UBC47" s="123"/>
      <c r="UBD47" s="123"/>
      <c r="UBE47" s="123"/>
      <c r="UBF47" s="123"/>
      <c r="UBG47" s="123"/>
      <c r="UBH47" s="123"/>
      <c r="UBI47" s="123"/>
      <c r="UBJ47" s="123"/>
      <c r="UBK47" s="123"/>
      <c r="UBL47" s="123"/>
      <c r="UBM47" s="123"/>
      <c r="UBN47" s="123"/>
      <c r="UBO47" s="123"/>
      <c r="UBP47" s="123"/>
      <c r="UBQ47" s="123"/>
      <c r="UBR47" s="123"/>
      <c r="UBS47" s="123"/>
      <c r="UBT47" s="123"/>
      <c r="UBU47" s="123"/>
      <c r="UBV47" s="123"/>
      <c r="UBW47" s="123"/>
      <c r="UBX47" s="123"/>
      <c r="UBY47" s="123"/>
      <c r="UBZ47" s="123"/>
      <c r="UCA47" s="123"/>
      <c r="UCB47" s="123"/>
      <c r="UCC47" s="123"/>
      <c r="UCD47" s="123"/>
      <c r="UCE47" s="123"/>
      <c r="UCF47" s="123"/>
      <c r="UCG47" s="123"/>
      <c r="UCH47" s="123"/>
      <c r="UCI47" s="123"/>
      <c r="UCJ47" s="123"/>
      <c r="UCK47" s="123"/>
      <c r="UCL47" s="123"/>
      <c r="UCM47" s="123"/>
      <c r="UCN47" s="123"/>
      <c r="UCO47" s="123"/>
      <c r="UCP47" s="123"/>
      <c r="UCQ47" s="123"/>
      <c r="UCR47" s="123"/>
      <c r="UCS47" s="123"/>
      <c r="UCT47" s="123"/>
      <c r="UCU47" s="123"/>
      <c r="UCV47" s="123"/>
      <c r="UCW47" s="123"/>
      <c r="UCX47" s="123"/>
      <c r="UCY47" s="123"/>
      <c r="UCZ47" s="123"/>
      <c r="UDA47" s="123"/>
      <c r="UDB47" s="123"/>
      <c r="UDC47" s="123"/>
      <c r="UDD47" s="123"/>
      <c r="UDE47" s="123"/>
      <c r="UDF47" s="123"/>
      <c r="UDG47" s="123"/>
      <c r="UDH47" s="123"/>
      <c r="UDI47" s="123"/>
      <c r="UDJ47" s="123"/>
      <c r="UDK47" s="123"/>
      <c r="UDL47" s="123"/>
      <c r="UDM47" s="123"/>
      <c r="UDN47" s="123"/>
      <c r="UDO47" s="123"/>
      <c r="UDP47" s="123"/>
      <c r="UDQ47" s="123"/>
      <c r="UDR47" s="123"/>
      <c r="UDS47" s="123"/>
      <c r="UDT47" s="123"/>
      <c r="UDU47" s="123"/>
      <c r="UDV47" s="123"/>
      <c r="UDW47" s="123"/>
      <c r="UDX47" s="123"/>
      <c r="UDY47" s="123"/>
      <c r="UDZ47" s="123"/>
      <c r="UEA47" s="123"/>
      <c r="UEB47" s="123"/>
      <c r="UEC47" s="123"/>
      <c r="UED47" s="123"/>
      <c r="UEE47" s="123"/>
      <c r="UEF47" s="123"/>
      <c r="UEG47" s="123"/>
      <c r="UEH47" s="123"/>
      <c r="UEI47" s="123"/>
      <c r="UEJ47" s="123"/>
      <c r="UEK47" s="123"/>
      <c r="UEL47" s="123"/>
      <c r="UEM47" s="123"/>
      <c r="UEN47" s="123"/>
      <c r="UEO47" s="123"/>
      <c r="UEP47" s="123"/>
      <c r="UEQ47" s="123"/>
      <c r="UER47" s="123"/>
      <c r="UES47" s="123"/>
      <c r="UET47" s="123"/>
      <c r="UEU47" s="123"/>
      <c r="UEV47" s="123"/>
      <c r="UEW47" s="123"/>
      <c r="UEX47" s="123"/>
      <c r="UEY47" s="123"/>
      <c r="UEZ47" s="123"/>
      <c r="UFA47" s="123"/>
      <c r="UFB47" s="123"/>
      <c r="UFC47" s="123"/>
      <c r="UFD47" s="123"/>
      <c r="UFE47" s="123"/>
      <c r="UFF47" s="123"/>
      <c r="UFG47" s="123"/>
      <c r="UFH47" s="123"/>
      <c r="UFI47" s="123"/>
      <c r="UFJ47" s="123"/>
      <c r="UFK47" s="123"/>
      <c r="UFL47" s="123"/>
      <c r="UFM47" s="123"/>
      <c r="UFN47" s="123"/>
      <c r="UFO47" s="123"/>
      <c r="UFP47" s="123"/>
      <c r="UFQ47" s="123"/>
      <c r="UFR47" s="123"/>
      <c r="UFS47" s="123"/>
      <c r="UFT47" s="123"/>
      <c r="UFU47" s="123"/>
      <c r="UFV47" s="123"/>
      <c r="UFW47" s="123"/>
      <c r="UFX47" s="123"/>
      <c r="UFY47" s="123"/>
      <c r="UFZ47" s="123"/>
      <c r="UGA47" s="123"/>
      <c r="UGB47" s="123"/>
      <c r="UGC47" s="123"/>
      <c r="UGD47" s="123"/>
      <c r="UGE47" s="123"/>
      <c r="UGF47" s="123"/>
      <c r="UGG47" s="123"/>
      <c r="UGH47" s="123"/>
      <c r="UGI47" s="123"/>
      <c r="UGJ47" s="123"/>
      <c r="UGK47" s="123"/>
      <c r="UGL47" s="123"/>
      <c r="UGM47" s="123"/>
      <c r="UGN47" s="123"/>
      <c r="UGO47" s="123"/>
      <c r="UGP47" s="123"/>
      <c r="UGQ47" s="123"/>
      <c r="UGR47" s="123"/>
      <c r="UGS47" s="123"/>
      <c r="UGT47" s="123"/>
      <c r="UGU47" s="123"/>
      <c r="UGV47" s="123"/>
      <c r="UGW47" s="123"/>
      <c r="UGX47" s="123"/>
      <c r="UGY47" s="123"/>
      <c r="UGZ47" s="123"/>
      <c r="UHA47" s="123"/>
      <c r="UHB47" s="123"/>
      <c r="UHC47" s="123"/>
      <c r="UHD47" s="123"/>
      <c r="UHE47" s="123"/>
      <c r="UHF47" s="123"/>
      <c r="UHG47" s="123"/>
      <c r="UHH47" s="123"/>
      <c r="UHI47" s="123"/>
      <c r="UHJ47" s="123"/>
      <c r="UHK47" s="123"/>
      <c r="UHL47" s="123"/>
      <c r="UHM47" s="123"/>
      <c r="UHN47" s="123"/>
      <c r="UHO47" s="123"/>
      <c r="UHP47" s="123"/>
      <c r="UHQ47" s="123"/>
      <c r="UHR47" s="123"/>
      <c r="UHS47" s="123"/>
      <c r="UHT47" s="123"/>
      <c r="UHU47" s="123"/>
      <c r="UHV47" s="123"/>
      <c r="UHW47" s="123"/>
      <c r="UHX47" s="123"/>
      <c r="UHY47" s="123"/>
      <c r="UHZ47" s="123"/>
      <c r="UIA47" s="123"/>
      <c r="UIB47" s="123"/>
      <c r="UIC47" s="123"/>
      <c r="UID47" s="123"/>
      <c r="UIE47" s="123"/>
      <c r="UIF47" s="123"/>
      <c r="UIG47" s="123"/>
      <c r="UIH47" s="123"/>
      <c r="UII47" s="123"/>
      <c r="UIJ47" s="123"/>
      <c r="UIK47" s="123"/>
      <c r="UIL47" s="123"/>
      <c r="UIM47" s="123"/>
      <c r="UIN47" s="123"/>
      <c r="UIO47" s="123"/>
      <c r="UIP47" s="123"/>
      <c r="UIQ47" s="123"/>
      <c r="UIR47" s="123"/>
      <c r="UIS47" s="123"/>
      <c r="UIT47" s="123"/>
      <c r="UIU47" s="123"/>
      <c r="UIV47" s="123"/>
      <c r="UIW47" s="123"/>
      <c r="UIX47" s="123"/>
      <c r="UIY47" s="123"/>
      <c r="UIZ47" s="123"/>
      <c r="UJA47" s="123"/>
      <c r="UJB47" s="123"/>
      <c r="UJC47" s="123"/>
      <c r="UJD47" s="123"/>
      <c r="UJE47" s="123"/>
      <c r="UJF47" s="123"/>
      <c r="UJG47" s="123"/>
      <c r="UJH47" s="123"/>
      <c r="UJI47" s="123"/>
      <c r="UJJ47" s="123"/>
      <c r="UJK47" s="123"/>
      <c r="UJL47" s="123"/>
      <c r="UJM47" s="123"/>
      <c r="UJN47" s="123"/>
      <c r="UJO47" s="123"/>
      <c r="UJP47" s="123"/>
      <c r="UJQ47" s="123"/>
      <c r="UJR47" s="123"/>
      <c r="UJS47" s="123"/>
      <c r="UJT47" s="123"/>
      <c r="UJU47" s="123"/>
      <c r="UJV47" s="123"/>
      <c r="UJW47" s="123"/>
      <c r="UJX47" s="123"/>
      <c r="UJY47" s="123"/>
      <c r="UJZ47" s="123"/>
      <c r="UKA47" s="123"/>
      <c r="UKB47" s="123"/>
      <c r="UKC47" s="123"/>
      <c r="UKD47" s="123"/>
      <c r="UKE47" s="123"/>
      <c r="UKF47" s="123"/>
      <c r="UKG47" s="123"/>
      <c r="UKH47" s="123"/>
      <c r="UKI47" s="123"/>
      <c r="UKJ47" s="123"/>
      <c r="UKK47" s="123"/>
      <c r="UKL47" s="123"/>
      <c r="UKM47" s="123"/>
      <c r="UKN47" s="123"/>
      <c r="UKO47" s="123"/>
      <c r="UKP47" s="123"/>
      <c r="UKQ47" s="123"/>
      <c r="UKR47" s="123"/>
      <c r="UKS47" s="123"/>
      <c r="UKT47" s="123"/>
      <c r="UKU47" s="123"/>
      <c r="UKV47" s="123"/>
      <c r="UKW47" s="123"/>
      <c r="UKX47" s="123"/>
      <c r="UKY47" s="123"/>
      <c r="UKZ47" s="123"/>
      <c r="ULA47" s="123"/>
      <c r="ULB47" s="123"/>
      <c r="ULC47" s="123"/>
      <c r="ULD47" s="123"/>
      <c r="ULE47" s="123"/>
      <c r="ULF47" s="123"/>
      <c r="ULG47" s="123"/>
      <c r="ULH47" s="123"/>
      <c r="ULI47" s="123"/>
      <c r="ULJ47" s="123"/>
      <c r="ULK47" s="123"/>
      <c r="ULL47" s="123"/>
      <c r="ULM47" s="123"/>
      <c r="ULN47" s="123"/>
      <c r="ULO47" s="123"/>
      <c r="ULP47" s="123"/>
      <c r="ULQ47" s="123"/>
      <c r="ULR47" s="123"/>
      <c r="ULS47" s="123"/>
      <c r="ULT47" s="123"/>
      <c r="ULU47" s="123"/>
      <c r="ULV47" s="123"/>
      <c r="ULW47" s="123"/>
      <c r="ULX47" s="123"/>
      <c r="ULY47" s="123"/>
      <c r="ULZ47" s="123"/>
      <c r="UMA47" s="123"/>
      <c r="UMB47" s="123"/>
      <c r="UMC47" s="123"/>
      <c r="UMD47" s="123"/>
      <c r="UME47" s="123"/>
      <c r="UMF47" s="123"/>
      <c r="UMG47" s="123"/>
      <c r="UMH47" s="123"/>
      <c r="UMI47" s="123"/>
      <c r="UMJ47" s="123"/>
      <c r="UMK47" s="123"/>
      <c r="UML47" s="123"/>
      <c r="UMM47" s="123"/>
      <c r="UMN47" s="123"/>
      <c r="UMO47" s="123"/>
      <c r="UMP47" s="123"/>
      <c r="UMQ47" s="123"/>
      <c r="UMR47" s="123"/>
      <c r="UMS47" s="123"/>
      <c r="UMT47" s="123"/>
      <c r="UMU47" s="123"/>
      <c r="UMV47" s="123"/>
      <c r="UMW47" s="123"/>
      <c r="UMX47" s="123"/>
      <c r="UMY47" s="123"/>
      <c r="UMZ47" s="123"/>
      <c r="UNA47" s="123"/>
      <c r="UNB47" s="123"/>
      <c r="UNC47" s="123"/>
      <c r="UND47" s="123"/>
      <c r="UNE47" s="123"/>
      <c r="UNF47" s="123"/>
      <c r="UNG47" s="123"/>
      <c r="UNH47" s="123"/>
      <c r="UNI47" s="123"/>
      <c r="UNJ47" s="123"/>
      <c r="UNK47" s="123"/>
      <c r="UNL47" s="123"/>
      <c r="UNM47" s="123"/>
      <c r="UNN47" s="123"/>
      <c r="UNO47" s="123"/>
      <c r="UNP47" s="123"/>
      <c r="UNQ47" s="123"/>
      <c r="UNR47" s="123"/>
      <c r="UNS47" s="123"/>
      <c r="UNT47" s="123"/>
      <c r="UNU47" s="123"/>
      <c r="UNV47" s="123"/>
      <c r="UNW47" s="123"/>
      <c r="UNX47" s="123"/>
      <c r="UNY47" s="123"/>
      <c r="UNZ47" s="123"/>
      <c r="UOA47" s="123"/>
      <c r="UOB47" s="123"/>
      <c r="UOC47" s="123"/>
      <c r="UOD47" s="123"/>
      <c r="UOE47" s="123"/>
      <c r="UOF47" s="123"/>
      <c r="UOG47" s="123"/>
      <c r="UOH47" s="123"/>
      <c r="UOI47" s="123"/>
      <c r="UOJ47" s="123"/>
      <c r="UOK47" s="123"/>
      <c r="UOL47" s="123"/>
      <c r="UOM47" s="123"/>
      <c r="UON47" s="123"/>
      <c r="UOO47" s="123"/>
      <c r="UOP47" s="123"/>
      <c r="UOQ47" s="123"/>
      <c r="UOR47" s="123"/>
      <c r="UOS47" s="123"/>
      <c r="UOT47" s="123"/>
      <c r="UOU47" s="123"/>
      <c r="UOV47" s="123"/>
      <c r="UOW47" s="123"/>
      <c r="UOX47" s="123"/>
      <c r="UOY47" s="123"/>
      <c r="UOZ47" s="123"/>
      <c r="UPA47" s="123"/>
      <c r="UPB47" s="123"/>
      <c r="UPC47" s="123"/>
      <c r="UPD47" s="123"/>
      <c r="UPE47" s="123"/>
      <c r="UPF47" s="123"/>
      <c r="UPG47" s="123"/>
      <c r="UPH47" s="123"/>
      <c r="UPI47" s="123"/>
      <c r="UPJ47" s="123"/>
      <c r="UPK47" s="123"/>
      <c r="UPL47" s="123"/>
      <c r="UPM47" s="123"/>
      <c r="UPN47" s="123"/>
      <c r="UPO47" s="123"/>
      <c r="UPP47" s="123"/>
      <c r="UPQ47" s="123"/>
      <c r="UPR47" s="123"/>
      <c r="UPS47" s="123"/>
      <c r="UPT47" s="123"/>
      <c r="UPU47" s="123"/>
      <c r="UPV47" s="123"/>
      <c r="UPW47" s="123"/>
      <c r="UPX47" s="123"/>
      <c r="UPY47" s="123"/>
      <c r="UPZ47" s="123"/>
      <c r="UQA47" s="123"/>
      <c r="UQB47" s="123"/>
      <c r="UQC47" s="123"/>
      <c r="UQD47" s="123"/>
      <c r="UQE47" s="123"/>
      <c r="UQF47" s="123"/>
      <c r="UQG47" s="123"/>
      <c r="UQH47" s="123"/>
      <c r="UQI47" s="123"/>
      <c r="UQJ47" s="123"/>
      <c r="UQK47" s="123"/>
      <c r="UQL47" s="123"/>
      <c r="UQM47" s="123"/>
      <c r="UQN47" s="123"/>
      <c r="UQO47" s="123"/>
      <c r="UQP47" s="123"/>
      <c r="UQQ47" s="123"/>
      <c r="UQR47" s="123"/>
      <c r="UQS47" s="123"/>
      <c r="UQT47" s="123"/>
      <c r="UQU47" s="123"/>
      <c r="UQV47" s="123"/>
      <c r="UQW47" s="123"/>
      <c r="UQX47" s="123"/>
      <c r="UQY47" s="123"/>
      <c r="UQZ47" s="123"/>
      <c r="URA47" s="123"/>
      <c r="URB47" s="123"/>
      <c r="URC47" s="123"/>
      <c r="URD47" s="123"/>
      <c r="URE47" s="123"/>
      <c r="URF47" s="123"/>
      <c r="URG47" s="123"/>
      <c r="URH47" s="123"/>
      <c r="URI47" s="123"/>
      <c r="URJ47" s="123"/>
      <c r="URK47" s="123"/>
      <c r="URL47" s="123"/>
      <c r="URM47" s="123"/>
      <c r="URN47" s="123"/>
      <c r="URO47" s="123"/>
      <c r="URP47" s="123"/>
      <c r="URQ47" s="123"/>
      <c r="URR47" s="123"/>
      <c r="URS47" s="123"/>
      <c r="URT47" s="123"/>
      <c r="URU47" s="123"/>
      <c r="URV47" s="123"/>
      <c r="URW47" s="123"/>
      <c r="URX47" s="123"/>
      <c r="URY47" s="123"/>
      <c r="URZ47" s="123"/>
      <c r="USA47" s="123"/>
      <c r="USB47" s="123"/>
      <c r="USC47" s="123"/>
      <c r="USD47" s="123"/>
      <c r="USE47" s="123"/>
      <c r="USF47" s="123"/>
      <c r="USG47" s="123"/>
      <c r="USH47" s="123"/>
      <c r="USI47" s="123"/>
      <c r="USJ47" s="123"/>
      <c r="USK47" s="123"/>
      <c r="USL47" s="123"/>
      <c r="USM47" s="123"/>
      <c r="USN47" s="123"/>
      <c r="USO47" s="123"/>
      <c r="USP47" s="123"/>
      <c r="USQ47" s="123"/>
      <c r="USR47" s="123"/>
      <c r="USS47" s="123"/>
      <c r="UST47" s="123"/>
      <c r="USU47" s="123"/>
      <c r="USV47" s="123"/>
      <c r="USW47" s="123"/>
      <c r="USX47" s="123"/>
      <c r="USY47" s="123"/>
      <c r="USZ47" s="123"/>
      <c r="UTA47" s="123"/>
      <c r="UTB47" s="123"/>
      <c r="UTC47" s="123"/>
      <c r="UTD47" s="123"/>
      <c r="UTE47" s="123"/>
      <c r="UTF47" s="123"/>
      <c r="UTG47" s="123"/>
      <c r="UTH47" s="123"/>
      <c r="UTI47" s="123"/>
      <c r="UTJ47" s="123"/>
      <c r="UTK47" s="123"/>
      <c r="UTL47" s="123"/>
      <c r="UTM47" s="123"/>
      <c r="UTN47" s="123"/>
      <c r="UTO47" s="123"/>
      <c r="UTP47" s="123"/>
      <c r="UTQ47" s="123"/>
      <c r="UTR47" s="123"/>
      <c r="UTS47" s="123"/>
      <c r="UTT47" s="123"/>
      <c r="UTU47" s="123"/>
      <c r="UTV47" s="123"/>
      <c r="UTW47" s="123"/>
      <c r="UTX47" s="123"/>
      <c r="UTY47" s="123"/>
      <c r="UTZ47" s="123"/>
      <c r="UUA47" s="123"/>
      <c r="UUB47" s="123"/>
      <c r="UUC47" s="123"/>
      <c r="UUD47" s="123"/>
      <c r="UUE47" s="123"/>
      <c r="UUF47" s="123"/>
      <c r="UUG47" s="123"/>
      <c r="UUH47" s="123"/>
      <c r="UUI47" s="123"/>
      <c r="UUJ47" s="123"/>
      <c r="UUK47" s="123"/>
      <c r="UUL47" s="123"/>
      <c r="UUM47" s="123"/>
      <c r="UUN47" s="123"/>
      <c r="UUO47" s="123"/>
      <c r="UUP47" s="123"/>
      <c r="UUQ47" s="123"/>
      <c r="UUR47" s="123"/>
      <c r="UUS47" s="123"/>
      <c r="UUT47" s="123"/>
      <c r="UUU47" s="123"/>
      <c r="UUV47" s="123"/>
      <c r="UUW47" s="123"/>
      <c r="UUX47" s="123"/>
      <c r="UUY47" s="123"/>
      <c r="UUZ47" s="123"/>
      <c r="UVA47" s="123"/>
      <c r="UVB47" s="123"/>
      <c r="UVC47" s="123"/>
      <c r="UVD47" s="123"/>
      <c r="UVE47" s="123"/>
      <c r="UVF47" s="123"/>
      <c r="UVG47" s="123"/>
      <c r="UVH47" s="123"/>
      <c r="UVI47" s="123"/>
      <c r="UVJ47" s="123"/>
      <c r="UVK47" s="123"/>
      <c r="UVL47" s="123"/>
      <c r="UVM47" s="123"/>
      <c r="UVN47" s="123"/>
      <c r="UVO47" s="123"/>
      <c r="UVP47" s="123"/>
      <c r="UVQ47" s="123"/>
      <c r="UVR47" s="123"/>
      <c r="UVS47" s="123"/>
      <c r="UVT47" s="123"/>
      <c r="UVU47" s="123"/>
      <c r="UVV47" s="123"/>
      <c r="UVW47" s="123"/>
      <c r="UVX47" s="123"/>
      <c r="UVY47" s="123"/>
      <c r="UVZ47" s="123"/>
      <c r="UWA47" s="123"/>
      <c r="UWB47" s="123"/>
      <c r="UWC47" s="123"/>
      <c r="UWD47" s="123"/>
      <c r="UWE47" s="123"/>
      <c r="UWF47" s="123"/>
      <c r="UWG47" s="123"/>
      <c r="UWH47" s="123"/>
      <c r="UWI47" s="123"/>
      <c r="UWJ47" s="123"/>
      <c r="UWK47" s="123"/>
      <c r="UWL47" s="123"/>
      <c r="UWM47" s="123"/>
      <c r="UWN47" s="123"/>
      <c r="UWO47" s="123"/>
      <c r="UWP47" s="123"/>
      <c r="UWQ47" s="123"/>
      <c r="UWR47" s="123"/>
      <c r="UWS47" s="123"/>
      <c r="UWT47" s="123"/>
      <c r="UWU47" s="123"/>
      <c r="UWV47" s="123"/>
      <c r="UWW47" s="123"/>
      <c r="UWX47" s="123"/>
      <c r="UWY47" s="123"/>
      <c r="UWZ47" s="123"/>
      <c r="UXA47" s="123"/>
      <c r="UXB47" s="123"/>
      <c r="UXC47" s="123"/>
      <c r="UXD47" s="123"/>
      <c r="UXE47" s="123"/>
      <c r="UXF47" s="123"/>
      <c r="UXG47" s="123"/>
      <c r="UXH47" s="123"/>
      <c r="UXI47" s="123"/>
      <c r="UXJ47" s="123"/>
      <c r="UXK47" s="123"/>
      <c r="UXL47" s="123"/>
      <c r="UXM47" s="123"/>
      <c r="UXN47" s="123"/>
      <c r="UXO47" s="123"/>
      <c r="UXP47" s="123"/>
      <c r="UXQ47" s="123"/>
      <c r="UXR47" s="123"/>
      <c r="UXS47" s="123"/>
      <c r="UXT47" s="123"/>
      <c r="UXU47" s="123"/>
      <c r="UXV47" s="123"/>
      <c r="UXW47" s="123"/>
      <c r="UXX47" s="123"/>
      <c r="UXY47" s="123"/>
      <c r="UXZ47" s="123"/>
      <c r="UYA47" s="123"/>
      <c r="UYB47" s="123"/>
      <c r="UYC47" s="123"/>
      <c r="UYD47" s="123"/>
      <c r="UYE47" s="123"/>
      <c r="UYF47" s="123"/>
      <c r="UYG47" s="123"/>
      <c r="UYH47" s="123"/>
      <c r="UYI47" s="123"/>
      <c r="UYJ47" s="123"/>
      <c r="UYK47" s="123"/>
      <c r="UYL47" s="123"/>
      <c r="UYM47" s="123"/>
      <c r="UYN47" s="123"/>
      <c r="UYO47" s="123"/>
      <c r="UYP47" s="123"/>
      <c r="UYQ47" s="123"/>
      <c r="UYR47" s="123"/>
      <c r="UYS47" s="123"/>
      <c r="UYT47" s="123"/>
      <c r="UYU47" s="123"/>
      <c r="UYV47" s="123"/>
      <c r="UYW47" s="123"/>
      <c r="UYX47" s="123"/>
      <c r="UYY47" s="123"/>
      <c r="UYZ47" s="123"/>
      <c r="UZA47" s="123"/>
      <c r="UZB47" s="123"/>
      <c r="UZC47" s="123"/>
      <c r="UZD47" s="123"/>
      <c r="UZE47" s="123"/>
      <c r="UZF47" s="123"/>
      <c r="UZG47" s="123"/>
      <c r="UZH47" s="123"/>
      <c r="UZI47" s="123"/>
      <c r="UZJ47" s="123"/>
      <c r="UZK47" s="123"/>
      <c r="UZL47" s="123"/>
      <c r="UZM47" s="123"/>
      <c r="UZN47" s="123"/>
      <c r="UZO47" s="123"/>
      <c r="UZP47" s="123"/>
      <c r="UZQ47" s="123"/>
      <c r="UZR47" s="123"/>
      <c r="UZS47" s="123"/>
      <c r="UZT47" s="123"/>
      <c r="UZU47" s="123"/>
      <c r="UZV47" s="123"/>
      <c r="UZW47" s="123"/>
      <c r="UZX47" s="123"/>
      <c r="UZY47" s="123"/>
      <c r="UZZ47" s="123"/>
      <c r="VAA47" s="123"/>
      <c r="VAB47" s="123"/>
      <c r="VAC47" s="123"/>
      <c r="VAD47" s="123"/>
      <c r="VAE47" s="123"/>
      <c r="VAF47" s="123"/>
      <c r="VAG47" s="123"/>
      <c r="VAH47" s="123"/>
      <c r="VAI47" s="123"/>
      <c r="VAJ47" s="123"/>
      <c r="VAK47" s="123"/>
      <c r="VAL47" s="123"/>
      <c r="VAM47" s="123"/>
      <c r="VAN47" s="123"/>
      <c r="VAO47" s="123"/>
      <c r="VAP47" s="123"/>
      <c r="VAQ47" s="123"/>
      <c r="VAR47" s="123"/>
      <c r="VAS47" s="123"/>
      <c r="VAT47" s="123"/>
      <c r="VAU47" s="123"/>
      <c r="VAV47" s="123"/>
      <c r="VAW47" s="123"/>
      <c r="VAX47" s="123"/>
      <c r="VAY47" s="123"/>
      <c r="VAZ47" s="123"/>
      <c r="VBA47" s="123"/>
      <c r="VBB47" s="123"/>
      <c r="VBC47" s="123"/>
      <c r="VBD47" s="123"/>
      <c r="VBE47" s="123"/>
      <c r="VBF47" s="123"/>
      <c r="VBG47" s="123"/>
      <c r="VBH47" s="123"/>
      <c r="VBI47" s="123"/>
      <c r="VBJ47" s="123"/>
      <c r="VBK47" s="123"/>
      <c r="VBL47" s="123"/>
      <c r="VBM47" s="123"/>
      <c r="VBN47" s="123"/>
      <c r="VBO47" s="123"/>
      <c r="VBP47" s="123"/>
      <c r="VBQ47" s="123"/>
      <c r="VBR47" s="123"/>
      <c r="VBS47" s="123"/>
      <c r="VBT47" s="123"/>
      <c r="VBU47" s="123"/>
      <c r="VBV47" s="123"/>
      <c r="VBW47" s="123"/>
      <c r="VBX47" s="123"/>
      <c r="VBY47" s="123"/>
      <c r="VBZ47" s="123"/>
      <c r="VCA47" s="123"/>
      <c r="VCB47" s="123"/>
      <c r="VCC47" s="123"/>
      <c r="VCD47" s="123"/>
      <c r="VCE47" s="123"/>
      <c r="VCF47" s="123"/>
      <c r="VCG47" s="123"/>
      <c r="VCH47" s="123"/>
      <c r="VCI47" s="123"/>
      <c r="VCJ47" s="123"/>
      <c r="VCK47" s="123"/>
      <c r="VCL47" s="123"/>
      <c r="VCM47" s="123"/>
      <c r="VCN47" s="123"/>
      <c r="VCO47" s="123"/>
      <c r="VCP47" s="123"/>
      <c r="VCQ47" s="123"/>
      <c r="VCR47" s="123"/>
      <c r="VCS47" s="123"/>
      <c r="VCT47" s="123"/>
      <c r="VCU47" s="123"/>
      <c r="VCV47" s="123"/>
      <c r="VCW47" s="123"/>
      <c r="VCX47" s="123"/>
      <c r="VCY47" s="123"/>
      <c r="VCZ47" s="123"/>
      <c r="VDA47" s="123"/>
      <c r="VDB47" s="123"/>
      <c r="VDC47" s="123"/>
      <c r="VDD47" s="123"/>
      <c r="VDE47" s="123"/>
      <c r="VDF47" s="123"/>
      <c r="VDG47" s="123"/>
      <c r="VDH47" s="123"/>
      <c r="VDI47" s="123"/>
      <c r="VDJ47" s="123"/>
      <c r="VDK47" s="123"/>
      <c r="VDL47" s="123"/>
      <c r="VDM47" s="123"/>
      <c r="VDN47" s="123"/>
      <c r="VDO47" s="123"/>
      <c r="VDP47" s="123"/>
      <c r="VDQ47" s="123"/>
      <c r="VDR47" s="123"/>
      <c r="VDS47" s="123"/>
      <c r="VDT47" s="123"/>
      <c r="VDU47" s="123"/>
      <c r="VDV47" s="123"/>
      <c r="VDW47" s="123"/>
      <c r="VDX47" s="123"/>
      <c r="VDY47" s="123"/>
      <c r="VDZ47" s="123"/>
      <c r="VEA47" s="123"/>
      <c r="VEB47" s="123"/>
      <c r="VEC47" s="123"/>
      <c r="VED47" s="123"/>
      <c r="VEE47" s="123"/>
      <c r="VEF47" s="123"/>
      <c r="VEG47" s="123"/>
      <c r="VEH47" s="123"/>
      <c r="VEI47" s="123"/>
      <c r="VEJ47" s="123"/>
      <c r="VEK47" s="123"/>
      <c r="VEL47" s="123"/>
      <c r="VEM47" s="123"/>
      <c r="VEN47" s="123"/>
      <c r="VEO47" s="123"/>
      <c r="VEP47" s="123"/>
      <c r="VEQ47" s="123"/>
      <c r="VER47" s="123"/>
      <c r="VES47" s="123"/>
      <c r="VET47" s="123"/>
      <c r="VEU47" s="123"/>
      <c r="VEV47" s="123"/>
      <c r="VEW47" s="123"/>
      <c r="VEX47" s="123"/>
      <c r="VEY47" s="123"/>
      <c r="VEZ47" s="123"/>
      <c r="VFA47" s="123"/>
      <c r="VFB47" s="123"/>
      <c r="VFC47" s="123"/>
      <c r="VFD47" s="123"/>
      <c r="VFE47" s="123"/>
      <c r="VFF47" s="123"/>
      <c r="VFG47" s="123"/>
      <c r="VFH47" s="123"/>
      <c r="VFI47" s="123"/>
      <c r="VFJ47" s="123"/>
      <c r="VFK47" s="123"/>
      <c r="VFL47" s="123"/>
      <c r="VFM47" s="123"/>
      <c r="VFN47" s="123"/>
      <c r="VFO47" s="123"/>
      <c r="VFP47" s="123"/>
      <c r="VFQ47" s="123"/>
      <c r="VFR47" s="123"/>
      <c r="VFS47" s="123"/>
      <c r="VFT47" s="123"/>
      <c r="VFU47" s="123"/>
      <c r="VFV47" s="123"/>
      <c r="VFW47" s="123"/>
      <c r="VFX47" s="123"/>
      <c r="VFY47" s="123"/>
      <c r="VFZ47" s="123"/>
      <c r="VGA47" s="123"/>
      <c r="VGB47" s="123"/>
      <c r="VGC47" s="123"/>
      <c r="VGD47" s="123"/>
      <c r="VGE47" s="123"/>
      <c r="VGF47" s="123"/>
      <c r="VGG47" s="123"/>
      <c r="VGH47" s="123"/>
      <c r="VGI47" s="123"/>
      <c r="VGJ47" s="123"/>
      <c r="VGK47" s="123"/>
      <c r="VGL47" s="123"/>
      <c r="VGM47" s="123"/>
      <c r="VGN47" s="123"/>
      <c r="VGO47" s="123"/>
      <c r="VGP47" s="123"/>
      <c r="VGQ47" s="123"/>
      <c r="VGR47" s="123"/>
      <c r="VGS47" s="123"/>
      <c r="VGT47" s="123"/>
      <c r="VGU47" s="123"/>
      <c r="VGV47" s="123"/>
      <c r="VGW47" s="123"/>
      <c r="VGX47" s="123"/>
      <c r="VGY47" s="123"/>
      <c r="VGZ47" s="123"/>
      <c r="VHA47" s="123"/>
      <c r="VHB47" s="123"/>
      <c r="VHC47" s="123"/>
      <c r="VHD47" s="123"/>
      <c r="VHE47" s="123"/>
      <c r="VHF47" s="123"/>
      <c r="VHG47" s="123"/>
      <c r="VHH47" s="123"/>
      <c r="VHI47" s="123"/>
      <c r="VHJ47" s="123"/>
      <c r="VHK47" s="123"/>
      <c r="VHL47" s="123"/>
      <c r="VHM47" s="123"/>
      <c r="VHN47" s="123"/>
      <c r="VHO47" s="123"/>
      <c r="VHP47" s="123"/>
      <c r="VHQ47" s="123"/>
      <c r="VHR47" s="123"/>
      <c r="VHS47" s="123"/>
      <c r="VHT47" s="123"/>
      <c r="VHU47" s="123"/>
      <c r="VHV47" s="123"/>
      <c r="VHW47" s="123"/>
      <c r="VHX47" s="123"/>
      <c r="VHY47" s="123"/>
      <c r="VHZ47" s="123"/>
      <c r="VIA47" s="123"/>
      <c r="VIB47" s="123"/>
      <c r="VIC47" s="123"/>
      <c r="VID47" s="123"/>
      <c r="VIE47" s="123"/>
      <c r="VIF47" s="123"/>
      <c r="VIG47" s="123"/>
      <c r="VIH47" s="123"/>
      <c r="VII47" s="123"/>
      <c r="VIJ47" s="123"/>
      <c r="VIK47" s="123"/>
      <c r="VIL47" s="123"/>
      <c r="VIM47" s="123"/>
      <c r="VIN47" s="123"/>
      <c r="VIO47" s="123"/>
      <c r="VIP47" s="123"/>
      <c r="VIQ47" s="123"/>
      <c r="VIR47" s="123"/>
      <c r="VIS47" s="123"/>
      <c r="VIT47" s="123"/>
      <c r="VIU47" s="123"/>
      <c r="VIV47" s="123"/>
      <c r="VIW47" s="123"/>
      <c r="VIX47" s="123"/>
      <c r="VIY47" s="123"/>
      <c r="VIZ47" s="123"/>
      <c r="VJA47" s="123"/>
      <c r="VJB47" s="123"/>
      <c r="VJC47" s="123"/>
      <c r="VJD47" s="123"/>
      <c r="VJE47" s="123"/>
      <c r="VJF47" s="123"/>
      <c r="VJG47" s="123"/>
      <c r="VJH47" s="123"/>
      <c r="VJI47" s="123"/>
      <c r="VJJ47" s="123"/>
      <c r="VJK47" s="123"/>
      <c r="VJL47" s="123"/>
      <c r="VJM47" s="123"/>
      <c r="VJN47" s="123"/>
      <c r="VJO47" s="123"/>
      <c r="VJP47" s="123"/>
      <c r="VJQ47" s="123"/>
      <c r="VJR47" s="123"/>
      <c r="VJS47" s="123"/>
      <c r="VJT47" s="123"/>
      <c r="VJU47" s="123"/>
      <c r="VJV47" s="123"/>
      <c r="VJW47" s="123"/>
      <c r="VJX47" s="123"/>
      <c r="VJY47" s="123"/>
      <c r="VJZ47" s="123"/>
      <c r="VKA47" s="123"/>
      <c r="VKB47" s="123"/>
      <c r="VKC47" s="123"/>
      <c r="VKD47" s="123"/>
      <c r="VKE47" s="123"/>
      <c r="VKF47" s="123"/>
      <c r="VKG47" s="123"/>
      <c r="VKH47" s="123"/>
      <c r="VKI47" s="123"/>
      <c r="VKJ47" s="123"/>
      <c r="VKK47" s="123"/>
      <c r="VKL47" s="123"/>
      <c r="VKM47" s="123"/>
      <c r="VKN47" s="123"/>
      <c r="VKO47" s="123"/>
      <c r="VKP47" s="123"/>
      <c r="VKQ47" s="123"/>
      <c r="VKR47" s="123"/>
      <c r="VKS47" s="123"/>
      <c r="VKT47" s="123"/>
      <c r="VKU47" s="123"/>
      <c r="VKV47" s="123"/>
      <c r="VKW47" s="123"/>
      <c r="VKX47" s="123"/>
      <c r="VKY47" s="123"/>
      <c r="VKZ47" s="123"/>
      <c r="VLA47" s="123"/>
      <c r="VLB47" s="123"/>
      <c r="VLC47" s="123"/>
      <c r="VLD47" s="123"/>
      <c r="VLE47" s="123"/>
      <c r="VLF47" s="123"/>
      <c r="VLG47" s="123"/>
      <c r="VLH47" s="123"/>
      <c r="VLI47" s="123"/>
      <c r="VLJ47" s="123"/>
      <c r="VLK47" s="123"/>
      <c r="VLL47" s="123"/>
      <c r="VLM47" s="123"/>
      <c r="VLN47" s="123"/>
      <c r="VLO47" s="123"/>
      <c r="VLP47" s="123"/>
      <c r="VLQ47" s="123"/>
      <c r="VLR47" s="123"/>
      <c r="VLS47" s="123"/>
      <c r="VLT47" s="123"/>
      <c r="VLU47" s="123"/>
      <c r="VLV47" s="123"/>
      <c r="VLW47" s="123"/>
      <c r="VLX47" s="123"/>
      <c r="VLY47" s="123"/>
      <c r="VLZ47" s="123"/>
      <c r="VMA47" s="123"/>
      <c r="VMB47" s="123"/>
      <c r="VMC47" s="123"/>
      <c r="VMD47" s="123"/>
      <c r="VME47" s="123"/>
      <c r="VMF47" s="123"/>
      <c r="VMG47" s="123"/>
      <c r="VMH47" s="123"/>
      <c r="VMI47" s="123"/>
      <c r="VMJ47" s="123"/>
      <c r="VMK47" s="123"/>
      <c r="VML47" s="123"/>
      <c r="VMM47" s="123"/>
      <c r="VMN47" s="123"/>
      <c r="VMO47" s="123"/>
      <c r="VMP47" s="123"/>
      <c r="VMQ47" s="123"/>
      <c r="VMR47" s="123"/>
      <c r="VMS47" s="123"/>
      <c r="VMT47" s="123"/>
      <c r="VMU47" s="123"/>
      <c r="VMV47" s="123"/>
      <c r="VMW47" s="123"/>
      <c r="VMX47" s="123"/>
      <c r="VMY47" s="123"/>
      <c r="VMZ47" s="123"/>
      <c r="VNA47" s="123"/>
      <c r="VNB47" s="123"/>
      <c r="VNC47" s="123"/>
      <c r="VND47" s="123"/>
      <c r="VNE47" s="123"/>
      <c r="VNF47" s="123"/>
      <c r="VNG47" s="123"/>
      <c r="VNH47" s="123"/>
      <c r="VNI47" s="123"/>
      <c r="VNJ47" s="123"/>
      <c r="VNK47" s="123"/>
      <c r="VNL47" s="123"/>
      <c r="VNM47" s="123"/>
      <c r="VNN47" s="123"/>
      <c r="VNO47" s="123"/>
      <c r="VNP47" s="123"/>
      <c r="VNQ47" s="123"/>
      <c r="VNR47" s="123"/>
      <c r="VNS47" s="123"/>
      <c r="VNT47" s="123"/>
      <c r="VNU47" s="123"/>
      <c r="VNV47" s="123"/>
      <c r="VNW47" s="123"/>
      <c r="VNX47" s="123"/>
      <c r="VNY47" s="123"/>
      <c r="VNZ47" s="123"/>
      <c r="VOA47" s="123"/>
      <c r="VOB47" s="123"/>
      <c r="VOC47" s="123"/>
      <c r="VOD47" s="123"/>
      <c r="VOE47" s="123"/>
      <c r="VOF47" s="123"/>
      <c r="VOG47" s="123"/>
      <c r="VOH47" s="123"/>
      <c r="VOI47" s="123"/>
      <c r="VOJ47" s="123"/>
      <c r="VOK47" s="123"/>
      <c r="VOL47" s="123"/>
      <c r="VOM47" s="123"/>
      <c r="VON47" s="123"/>
      <c r="VOO47" s="123"/>
      <c r="VOP47" s="123"/>
      <c r="VOQ47" s="123"/>
      <c r="VOR47" s="123"/>
      <c r="VOS47" s="123"/>
      <c r="VOT47" s="123"/>
      <c r="VOU47" s="123"/>
      <c r="VOV47" s="123"/>
      <c r="VOW47" s="123"/>
      <c r="VOX47" s="123"/>
      <c r="VOY47" s="123"/>
      <c r="VOZ47" s="123"/>
      <c r="VPA47" s="123"/>
      <c r="VPB47" s="123"/>
      <c r="VPC47" s="123"/>
      <c r="VPD47" s="123"/>
      <c r="VPE47" s="123"/>
      <c r="VPF47" s="123"/>
      <c r="VPG47" s="123"/>
      <c r="VPH47" s="123"/>
      <c r="VPI47" s="123"/>
      <c r="VPJ47" s="123"/>
      <c r="VPK47" s="123"/>
      <c r="VPL47" s="123"/>
      <c r="VPM47" s="123"/>
      <c r="VPN47" s="123"/>
      <c r="VPO47" s="123"/>
      <c r="VPP47" s="123"/>
      <c r="VPQ47" s="123"/>
      <c r="VPR47" s="123"/>
      <c r="VPS47" s="123"/>
      <c r="VPT47" s="123"/>
      <c r="VPU47" s="123"/>
      <c r="VPV47" s="123"/>
      <c r="VPW47" s="123"/>
      <c r="VPX47" s="123"/>
      <c r="VPY47" s="123"/>
      <c r="VPZ47" s="123"/>
      <c r="VQA47" s="123"/>
      <c r="VQB47" s="123"/>
      <c r="VQC47" s="123"/>
      <c r="VQD47" s="123"/>
      <c r="VQE47" s="123"/>
      <c r="VQF47" s="123"/>
      <c r="VQG47" s="123"/>
      <c r="VQH47" s="123"/>
      <c r="VQI47" s="123"/>
      <c r="VQJ47" s="123"/>
      <c r="VQK47" s="123"/>
      <c r="VQL47" s="123"/>
      <c r="VQM47" s="123"/>
      <c r="VQN47" s="123"/>
      <c r="VQO47" s="123"/>
      <c r="VQP47" s="123"/>
      <c r="VQQ47" s="123"/>
      <c r="VQR47" s="123"/>
      <c r="VQS47" s="123"/>
      <c r="VQT47" s="123"/>
      <c r="VQU47" s="123"/>
      <c r="VQV47" s="123"/>
      <c r="VQW47" s="123"/>
      <c r="VQX47" s="123"/>
      <c r="VQY47" s="123"/>
      <c r="VQZ47" s="123"/>
      <c r="VRA47" s="123"/>
      <c r="VRB47" s="123"/>
      <c r="VRC47" s="123"/>
      <c r="VRD47" s="123"/>
      <c r="VRE47" s="123"/>
      <c r="VRF47" s="123"/>
      <c r="VRG47" s="123"/>
      <c r="VRH47" s="123"/>
      <c r="VRI47" s="123"/>
      <c r="VRJ47" s="123"/>
      <c r="VRK47" s="123"/>
      <c r="VRL47" s="123"/>
      <c r="VRM47" s="123"/>
      <c r="VRN47" s="123"/>
      <c r="VRO47" s="123"/>
      <c r="VRP47" s="123"/>
      <c r="VRQ47" s="123"/>
      <c r="VRR47" s="123"/>
      <c r="VRS47" s="123"/>
      <c r="VRT47" s="123"/>
      <c r="VRU47" s="123"/>
      <c r="VRV47" s="123"/>
      <c r="VRW47" s="123"/>
      <c r="VRX47" s="123"/>
      <c r="VRY47" s="123"/>
      <c r="VRZ47" s="123"/>
      <c r="VSA47" s="123"/>
      <c r="VSB47" s="123"/>
      <c r="VSC47" s="123"/>
      <c r="VSD47" s="123"/>
      <c r="VSE47" s="123"/>
      <c r="VSF47" s="123"/>
      <c r="VSG47" s="123"/>
      <c r="VSH47" s="123"/>
      <c r="VSI47" s="123"/>
      <c r="VSJ47" s="123"/>
      <c r="VSK47" s="123"/>
      <c r="VSL47" s="123"/>
      <c r="VSM47" s="123"/>
      <c r="VSN47" s="123"/>
      <c r="VSO47" s="123"/>
      <c r="VSP47" s="123"/>
      <c r="VSQ47" s="123"/>
      <c r="VSR47" s="123"/>
      <c r="VSS47" s="123"/>
      <c r="VST47" s="123"/>
      <c r="VSU47" s="123"/>
      <c r="VSV47" s="123"/>
      <c r="VSW47" s="123"/>
      <c r="VSX47" s="123"/>
      <c r="VSY47" s="123"/>
      <c r="VSZ47" s="123"/>
      <c r="VTA47" s="123"/>
      <c r="VTB47" s="123"/>
      <c r="VTC47" s="123"/>
      <c r="VTD47" s="123"/>
      <c r="VTE47" s="123"/>
      <c r="VTF47" s="123"/>
      <c r="VTG47" s="123"/>
      <c r="VTH47" s="123"/>
      <c r="VTI47" s="123"/>
      <c r="VTJ47" s="123"/>
      <c r="VTK47" s="123"/>
      <c r="VTL47" s="123"/>
      <c r="VTM47" s="123"/>
      <c r="VTN47" s="123"/>
      <c r="VTO47" s="123"/>
      <c r="VTP47" s="123"/>
      <c r="VTQ47" s="123"/>
      <c r="VTR47" s="123"/>
      <c r="VTS47" s="123"/>
      <c r="VTT47" s="123"/>
      <c r="VTU47" s="123"/>
      <c r="VTV47" s="123"/>
      <c r="VTW47" s="123"/>
      <c r="VTX47" s="123"/>
      <c r="VTY47" s="123"/>
      <c r="VTZ47" s="123"/>
      <c r="VUA47" s="123"/>
      <c r="VUB47" s="123"/>
      <c r="VUC47" s="123"/>
      <c r="VUD47" s="123"/>
      <c r="VUE47" s="123"/>
      <c r="VUF47" s="123"/>
      <c r="VUG47" s="123"/>
      <c r="VUH47" s="123"/>
      <c r="VUI47" s="123"/>
      <c r="VUJ47" s="123"/>
      <c r="VUK47" s="123"/>
      <c r="VUL47" s="123"/>
      <c r="VUM47" s="123"/>
      <c r="VUN47" s="123"/>
      <c r="VUO47" s="123"/>
      <c r="VUP47" s="123"/>
      <c r="VUQ47" s="123"/>
      <c r="VUR47" s="123"/>
      <c r="VUS47" s="123"/>
      <c r="VUT47" s="123"/>
      <c r="VUU47" s="123"/>
      <c r="VUV47" s="123"/>
      <c r="VUW47" s="123"/>
      <c r="VUX47" s="123"/>
      <c r="VUY47" s="123"/>
      <c r="VUZ47" s="123"/>
      <c r="VVA47" s="123"/>
      <c r="VVB47" s="123"/>
      <c r="VVC47" s="123"/>
      <c r="VVD47" s="123"/>
      <c r="VVE47" s="123"/>
      <c r="VVF47" s="123"/>
      <c r="VVG47" s="123"/>
      <c r="VVH47" s="123"/>
      <c r="VVI47" s="123"/>
      <c r="VVJ47" s="123"/>
      <c r="VVK47" s="123"/>
      <c r="VVL47" s="123"/>
      <c r="VVM47" s="123"/>
      <c r="VVN47" s="123"/>
      <c r="VVO47" s="123"/>
      <c r="VVP47" s="123"/>
      <c r="VVQ47" s="123"/>
      <c r="VVR47" s="123"/>
      <c r="VVS47" s="123"/>
      <c r="VVT47" s="123"/>
      <c r="VVU47" s="123"/>
      <c r="VVV47" s="123"/>
      <c r="VVW47" s="123"/>
      <c r="VVX47" s="123"/>
      <c r="VVY47" s="123"/>
      <c r="VVZ47" s="123"/>
      <c r="VWA47" s="123"/>
      <c r="VWB47" s="123"/>
      <c r="VWC47" s="123"/>
      <c r="VWD47" s="123"/>
      <c r="VWE47" s="123"/>
      <c r="VWF47" s="123"/>
      <c r="VWG47" s="123"/>
      <c r="VWH47" s="123"/>
      <c r="VWI47" s="123"/>
      <c r="VWJ47" s="123"/>
      <c r="VWK47" s="123"/>
      <c r="VWL47" s="123"/>
      <c r="VWM47" s="123"/>
      <c r="VWN47" s="123"/>
      <c r="VWO47" s="123"/>
      <c r="VWP47" s="123"/>
      <c r="VWQ47" s="123"/>
      <c r="VWR47" s="123"/>
      <c r="VWS47" s="123"/>
      <c r="VWT47" s="123"/>
      <c r="VWU47" s="123"/>
      <c r="VWV47" s="123"/>
      <c r="VWW47" s="123"/>
      <c r="VWX47" s="123"/>
      <c r="VWY47" s="123"/>
      <c r="VWZ47" s="123"/>
      <c r="VXA47" s="123"/>
      <c r="VXB47" s="123"/>
      <c r="VXC47" s="123"/>
      <c r="VXD47" s="123"/>
      <c r="VXE47" s="123"/>
      <c r="VXF47" s="123"/>
      <c r="VXG47" s="123"/>
      <c r="VXH47" s="123"/>
      <c r="VXI47" s="123"/>
      <c r="VXJ47" s="123"/>
      <c r="VXK47" s="123"/>
      <c r="VXL47" s="123"/>
      <c r="VXM47" s="123"/>
      <c r="VXN47" s="123"/>
      <c r="VXO47" s="123"/>
      <c r="VXP47" s="123"/>
      <c r="VXQ47" s="123"/>
      <c r="VXR47" s="123"/>
      <c r="VXS47" s="123"/>
      <c r="VXT47" s="123"/>
      <c r="VXU47" s="123"/>
      <c r="VXV47" s="123"/>
      <c r="VXW47" s="123"/>
      <c r="VXX47" s="123"/>
      <c r="VXY47" s="123"/>
      <c r="VXZ47" s="123"/>
      <c r="VYA47" s="123"/>
      <c r="VYB47" s="123"/>
      <c r="VYC47" s="123"/>
      <c r="VYD47" s="123"/>
      <c r="VYE47" s="123"/>
      <c r="VYF47" s="123"/>
      <c r="VYG47" s="123"/>
      <c r="VYH47" s="123"/>
      <c r="VYI47" s="123"/>
      <c r="VYJ47" s="123"/>
      <c r="VYK47" s="123"/>
      <c r="VYL47" s="123"/>
      <c r="VYM47" s="123"/>
      <c r="VYN47" s="123"/>
      <c r="VYO47" s="123"/>
      <c r="VYP47" s="123"/>
      <c r="VYQ47" s="123"/>
      <c r="VYR47" s="123"/>
      <c r="VYS47" s="123"/>
      <c r="VYT47" s="123"/>
      <c r="VYU47" s="123"/>
      <c r="VYV47" s="123"/>
      <c r="VYW47" s="123"/>
      <c r="VYX47" s="123"/>
      <c r="VYY47" s="123"/>
      <c r="VYZ47" s="123"/>
      <c r="VZA47" s="123"/>
      <c r="VZB47" s="123"/>
      <c r="VZC47" s="123"/>
      <c r="VZD47" s="123"/>
      <c r="VZE47" s="123"/>
      <c r="VZF47" s="123"/>
      <c r="VZG47" s="123"/>
      <c r="VZH47" s="123"/>
      <c r="VZI47" s="123"/>
      <c r="VZJ47" s="123"/>
      <c r="VZK47" s="123"/>
      <c r="VZL47" s="123"/>
      <c r="VZM47" s="123"/>
      <c r="VZN47" s="123"/>
      <c r="VZO47" s="123"/>
      <c r="VZP47" s="123"/>
      <c r="VZQ47" s="123"/>
      <c r="VZR47" s="123"/>
      <c r="VZS47" s="123"/>
      <c r="VZT47" s="123"/>
      <c r="VZU47" s="123"/>
      <c r="VZV47" s="123"/>
      <c r="VZW47" s="123"/>
      <c r="VZX47" s="123"/>
      <c r="VZY47" s="123"/>
      <c r="VZZ47" s="123"/>
      <c r="WAA47" s="123"/>
      <c r="WAB47" s="123"/>
      <c r="WAC47" s="123"/>
      <c r="WAD47" s="123"/>
      <c r="WAE47" s="123"/>
      <c r="WAF47" s="123"/>
      <c r="WAG47" s="123"/>
      <c r="WAH47" s="123"/>
      <c r="WAI47" s="123"/>
      <c r="WAJ47" s="123"/>
      <c r="WAK47" s="123"/>
      <c r="WAL47" s="123"/>
      <c r="WAM47" s="123"/>
      <c r="WAN47" s="123"/>
      <c r="WAO47" s="123"/>
      <c r="WAP47" s="123"/>
      <c r="WAQ47" s="123"/>
      <c r="WAR47" s="123"/>
      <c r="WAS47" s="123"/>
      <c r="WAT47" s="123"/>
      <c r="WAU47" s="123"/>
      <c r="WAV47" s="123"/>
      <c r="WAW47" s="123"/>
      <c r="WAX47" s="123"/>
      <c r="WAY47" s="123"/>
      <c r="WAZ47" s="123"/>
      <c r="WBA47" s="123"/>
      <c r="WBB47" s="123"/>
      <c r="WBC47" s="123"/>
      <c r="WBD47" s="123"/>
      <c r="WBE47" s="123"/>
      <c r="WBF47" s="123"/>
      <c r="WBG47" s="123"/>
      <c r="WBH47" s="123"/>
      <c r="WBI47" s="123"/>
      <c r="WBJ47" s="123"/>
      <c r="WBK47" s="123"/>
      <c r="WBL47" s="123"/>
      <c r="WBM47" s="123"/>
      <c r="WBN47" s="123"/>
      <c r="WBO47" s="123"/>
      <c r="WBP47" s="123"/>
      <c r="WBQ47" s="123"/>
      <c r="WBR47" s="123"/>
      <c r="WBS47" s="123"/>
      <c r="WBT47" s="123"/>
      <c r="WBU47" s="123"/>
      <c r="WBV47" s="123"/>
      <c r="WBW47" s="123"/>
      <c r="WBX47" s="123"/>
      <c r="WBY47" s="123"/>
      <c r="WBZ47" s="123"/>
      <c r="WCA47" s="123"/>
      <c r="WCB47" s="123"/>
      <c r="WCC47" s="123"/>
      <c r="WCD47" s="123"/>
      <c r="WCE47" s="123"/>
      <c r="WCF47" s="123"/>
      <c r="WCG47" s="123"/>
      <c r="WCH47" s="123"/>
      <c r="WCI47" s="123"/>
      <c r="WCJ47" s="123"/>
      <c r="WCK47" s="123"/>
      <c r="WCL47" s="123"/>
      <c r="WCM47" s="123"/>
      <c r="WCN47" s="123"/>
      <c r="WCO47" s="123"/>
      <c r="WCP47" s="123"/>
      <c r="WCQ47" s="123"/>
      <c r="WCR47" s="123"/>
      <c r="WCS47" s="123"/>
      <c r="WCT47" s="123"/>
      <c r="WCU47" s="123"/>
      <c r="WCV47" s="123"/>
      <c r="WCW47" s="123"/>
      <c r="WCX47" s="123"/>
      <c r="WCY47" s="123"/>
      <c r="WCZ47" s="123"/>
      <c r="WDA47" s="123"/>
      <c r="WDB47" s="123"/>
      <c r="WDC47" s="123"/>
      <c r="WDD47" s="123"/>
      <c r="WDE47" s="123"/>
      <c r="WDF47" s="123"/>
      <c r="WDG47" s="123"/>
      <c r="WDH47" s="123"/>
      <c r="WDI47" s="123"/>
      <c r="WDJ47" s="123"/>
      <c r="WDK47" s="123"/>
      <c r="WDL47" s="123"/>
      <c r="WDM47" s="123"/>
      <c r="WDN47" s="123"/>
      <c r="WDO47" s="123"/>
      <c r="WDP47" s="123"/>
      <c r="WDQ47" s="123"/>
      <c r="WDR47" s="123"/>
      <c r="WDS47" s="123"/>
      <c r="WDT47" s="123"/>
      <c r="WDU47" s="123"/>
      <c r="WDV47" s="123"/>
      <c r="WDW47" s="123"/>
      <c r="WDX47" s="123"/>
      <c r="WDY47" s="123"/>
      <c r="WDZ47" s="123"/>
      <c r="WEA47" s="123"/>
      <c r="WEB47" s="123"/>
      <c r="WEC47" s="123"/>
      <c r="WED47" s="123"/>
      <c r="WEE47" s="123"/>
      <c r="WEF47" s="123"/>
      <c r="WEG47" s="123"/>
      <c r="WEH47" s="123"/>
      <c r="WEI47" s="123"/>
      <c r="WEJ47" s="123"/>
      <c r="WEK47" s="123"/>
      <c r="WEL47" s="123"/>
      <c r="WEM47" s="123"/>
      <c r="WEN47" s="123"/>
      <c r="WEO47" s="123"/>
      <c r="WEP47" s="123"/>
      <c r="WEQ47" s="123"/>
      <c r="WER47" s="123"/>
      <c r="WES47" s="123"/>
      <c r="WET47" s="123"/>
      <c r="WEU47" s="123"/>
      <c r="WEV47" s="123"/>
      <c r="WEW47" s="123"/>
      <c r="WEX47" s="123"/>
      <c r="WEY47" s="123"/>
      <c r="WEZ47" s="123"/>
      <c r="WFA47" s="123"/>
      <c r="WFB47" s="123"/>
      <c r="WFC47" s="123"/>
      <c r="WFD47" s="123"/>
      <c r="WFE47" s="123"/>
      <c r="WFF47" s="123"/>
      <c r="WFG47" s="123"/>
      <c r="WFH47" s="123"/>
      <c r="WFI47" s="123"/>
      <c r="WFJ47" s="123"/>
      <c r="WFK47" s="123"/>
      <c r="WFL47" s="123"/>
      <c r="WFM47" s="123"/>
      <c r="WFN47" s="123"/>
      <c r="WFO47" s="123"/>
      <c r="WFP47" s="123"/>
      <c r="WFQ47" s="123"/>
      <c r="WFR47" s="123"/>
      <c r="WFS47" s="123"/>
      <c r="WFT47" s="123"/>
      <c r="WFU47" s="123"/>
      <c r="WFV47" s="123"/>
      <c r="WFW47" s="123"/>
      <c r="WFX47" s="123"/>
      <c r="WFY47" s="123"/>
      <c r="WFZ47" s="123"/>
      <c r="WGA47" s="123"/>
      <c r="WGB47" s="123"/>
      <c r="WGC47" s="123"/>
      <c r="WGD47" s="123"/>
      <c r="WGE47" s="123"/>
      <c r="WGF47" s="123"/>
      <c r="WGG47" s="123"/>
      <c r="WGH47" s="123"/>
      <c r="WGI47" s="123"/>
      <c r="WGJ47" s="123"/>
      <c r="WGK47" s="123"/>
      <c r="WGL47" s="123"/>
      <c r="WGM47" s="123"/>
      <c r="WGN47" s="123"/>
      <c r="WGO47" s="123"/>
      <c r="WGP47" s="123"/>
      <c r="WGQ47" s="123"/>
      <c r="WGR47" s="123"/>
      <c r="WGS47" s="123"/>
      <c r="WGT47" s="123"/>
      <c r="WGU47" s="123"/>
      <c r="WGV47" s="123"/>
      <c r="WGW47" s="123"/>
      <c r="WGX47" s="123"/>
      <c r="WGY47" s="123"/>
      <c r="WGZ47" s="123"/>
      <c r="WHA47" s="123"/>
      <c r="WHB47" s="123"/>
      <c r="WHC47" s="123"/>
      <c r="WHD47" s="123"/>
      <c r="WHE47" s="123"/>
      <c r="WHF47" s="123"/>
      <c r="WHG47" s="123"/>
      <c r="WHH47" s="123"/>
      <c r="WHI47" s="123"/>
      <c r="WHJ47" s="123"/>
      <c r="WHK47" s="123"/>
      <c r="WHL47" s="123"/>
      <c r="WHM47" s="123"/>
      <c r="WHN47" s="123"/>
      <c r="WHO47" s="123"/>
      <c r="WHP47" s="123"/>
      <c r="WHQ47" s="123"/>
      <c r="WHR47" s="123"/>
      <c r="WHS47" s="123"/>
      <c r="WHT47" s="123"/>
      <c r="WHU47" s="123"/>
      <c r="WHV47" s="123"/>
      <c r="WHW47" s="123"/>
      <c r="WHX47" s="123"/>
      <c r="WHY47" s="123"/>
      <c r="WHZ47" s="123"/>
      <c r="WIA47" s="123"/>
      <c r="WIB47" s="123"/>
      <c r="WIC47" s="123"/>
      <c r="WID47" s="123"/>
      <c r="WIE47" s="123"/>
      <c r="WIF47" s="123"/>
      <c r="WIG47" s="123"/>
      <c r="WIH47" s="123"/>
      <c r="WII47" s="123"/>
      <c r="WIJ47" s="123"/>
      <c r="WIK47" s="123"/>
      <c r="WIL47" s="123"/>
      <c r="WIM47" s="123"/>
      <c r="WIN47" s="123"/>
      <c r="WIO47" s="123"/>
      <c r="WIP47" s="123"/>
      <c r="WIQ47" s="123"/>
      <c r="WIR47" s="123"/>
      <c r="WIS47" s="123"/>
      <c r="WIT47" s="123"/>
      <c r="WIU47" s="123"/>
      <c r="WIV47" s="123"/>
      <c r="WIW47" s="123"/>
      <c r="WIX47" s="123"/>
      <c r="WIY47" s="123"/>
      <c r="WIZ47" s="123"/>
      <c r="WJA47" s="123"/>
      <c r="WJB47" s="123"/>
      <c r="WJC47" s="123"/>
      <c r="WJD47" s="123"/>
      <c r="WJE47" s="123"/>
      <c r="WJF47" s="123"/>
      <c r="WJG47" s="123"/>
      <c r="WJH47" s="123"/>
      <c r="WJI47" s="123"/>
      <c r="WJJ47" s="123"/>
      <c r="WJK47" s="123"/>
      <c r="WJL47" s="123"/>
      <c r="WJM47" s="123"/>
      <c r="WJN47" s="123"/>
      <c r="WJO47" s="123"/>
      <c r="WJP47" s="123"/>
      <c r="WJQ47" s="123"/>
      <c r="WJR47" s="123"/>
      <c r="WJS47" s="123"/>
      <c r="WJT47" s="123"/>
      <c r="WJU47" s="123"/>
      <c r="WJV47" s="123"/>
      <c r="WJW47" s="123"/>
      <c r="WJX47" s="123"/>
      <c r="WJY47" s="123"/>
      <c r="WJZ47" s="123"/>
      <c r="WKA47" s="123"/>
      <c r="WKB47" s="123"/>
      <c r="WKC47" s="123"/>
      <c r="WKD47" s="123"/>
      <c r="WKE47" s="123"/>
      <c r="WKF47" s="123"/>
      <c r="WKG47" s="123"/>
      <c r="WKH47" s="123"/>
      <c r="WKI47" s="123"/>
      <c r="WKJ47" s="123"/>
      <c r="WKK47" s="123"/>
      <c r="WKL47" s="123"/>
      <c r="WKM47" s="123"/>
      <c r="WKN47" s="123"/>
      <c r="WKO47" s="123"/>
      <c r="WKP47" s="123"/>
      <c r="WKQ47" s="123"/>
      <c r="WKR47" s="123"/>
      <c r="WKS47" s="123"/>
      <c r="WKT47" s="123"/>
      <c r="WKU47" s="123"/>
      <c r="WKV47" s="123"/>
      <c r="WKW47" s="123"/>
      <c r="WKX47" s="123"/>
      <c r="WKY47" s="123"/>
      <c r="WKZ47" s="123"/>
      <c r="WLA47" s="123"/>
      <c r="WLB47" s="123"/>
      <c r="WLC47" s="123"/>
      <c r="WLD47" s="123"/>
      <c r="WLE47" s="123"/>
      <c r="WLF47" s="123"/>
      <c r="WLG47" s="123"/>
      <c r="WLH47" s="123"/>
      <c r="WLI47" s="123"/>
      <c r="WLJ47" s="123"/>
      <c r="WLK47" s="123"/>
      <c r="WLL47" s="123"/>
      <c r="WLM47" s="123"/>
      <c r="WLN47" s="123"/>
      <c r="WLO47" s="123"/>
      <c r="WLP47" s="123"/>
      <c r="WLQ47" s="123"/>
      <c r="WLR47" s="123"/>
      <c r="WLS47" s="123"/>
      <c r="WLT47" s="123"/>
      <c r="WLU47" s="123"/>
      <c r="WLV47" s="123"/>
      <c r="WLW47" s="123"/>
      <c r="WLX47" s="123"/>
      <c r="WLY47" s="123"/>
      <c r="WLZ47" s="123"/>
      <c r="WMA47" s="123"/>
      <c r="WMB47" s="123"/>
      <c r="WMC47" s="123"/>
      <c r="WMD47" s="123"/>
      <c r="WME47" s="123"/>
      <c r="WMF47" s="123"/>
      <c r="WMG47" s="123"/>
      <c r="WMH47" s="123"/>
      <c r="WMI47" s="123"/>
      <c r="WMJ47" s="123"/>
      <c r="WMK47" s="123"/>
      <c r="WML47" s="123"/>
      <c r="WMM47" s="123"/>
      <c r="WMN47" s="123"/>
      <c r="WMO47" s="123"/>
      <c r="WMP47" s="123"/>
      <c r="WMQ47" s="123"/>
      <c r="WMR47" s="123"/>
      <c r="WMS47" s="123"/>
      <c r="WMT47" s="123"/>
      <c r="WMU47" s="123"/>
      <c r="WMV47" s="123"/>
      <c r="WMW47" s="123"/>
      <c r="WMX47" s="123"/>
      <c r="WMY47" s="123"/>
      <c r="WMZ47" s="123"/>
      <c r="WNA47" s="123"/>
      <c r="WNB47" s="123"/>
      <c r="WNC47" s="123"/>
      <c r="WND47" s="123"/>
      <c r="WNE47" s="123"/>
      <c r="WNF47" s="123"/>
      <c r="WNG47" s="123"/>
      <c r="WNH47" s="123"/>
      <c r="WNI47" s="123"/>
      <c r="WNJ47" s="123"/>
      <c r="WNK47" s="123"/>
      <c r="WNL47" s="123"/>
      <c r="WNM47" s="123"/>
      <c r="WNN47" s="123"/>
      <c r="WNO47" s="123"/>
      <c r="WNP47" s="123"/>
      <c r="WNQ47" s="123"/>
      <c r="WNR47" s="123"/>
      <c r="WNS47" s="123"/>
      <c r="WNT47" s="123"/>
      <c r="WNU47" s="123"/>
      <c r="WNV47" s="123"/>
      <c r="WNW47" s="123"/>
      <c r="WNX47" s="123"/>
      <c r="WNY47" s="123"/>
      <c r="WNZ47" s="123"/>
      <c r="WOA47" s="123"/>
      <c r="WOB47" s="123"/>
      <c r="WOC47" s="123"/>
      <c r="WOD47" s="123"/>
      <c r="WOE47" s="123"/>
      <c r="WOF47" s="123"/>
      <c r="WOG47" s="123"/>
      <c r="WOH47" s="123"/>
      <c r="WOI47" s="123"/>
      <c r="WOJ47" s="123"/>
      <c r="WOK47" s="123"/>
      <c r="WOL47" s="123"/>
      <c r="WOM47" s="123"/>
      <c r="WON47" s="123"/>
      <c r="WOO47" s="123"/>
      <c r="WOP47" s="123"/>
      <c r="WOQ47" s="123"/>
      <c r="WOR47" s="123"/>
      <c r="WOS47" s="123"/>
      <c r="WOT47" s="123"/>
      <c r="WOU47" s="123"/>
      <c r="WOV47" s="123"/>
      <c r="WOW47" s="123"/>
      <c r="WOX47" s="123"/>
      <c r="WOY47" s="123"/>
      <c r="WOZ47" s="123"/>
      <c r="WPA47" s="123"/>
      <c r="WPB47" s="123"/>
      <c r="WPC47" s="123"/>
      <c r="WPD47" s="123"/>
      <c r="WPE47" s="123"/>
      <c r="WPF47" s="123"/>
      <c r="WPG47" s="123"/>
      <c r="WPH47" s="123"/>
      <c r="WPI47" s="123"/>
      <c r="WPJ47" s="123"/>
      <c r="WPK47" s="123"/>
      <c r="WPL47" s="123"/>
      <c r="WPM47" s="123"/>
      <c r="WPN47" s="123"/>
      <c r="WPO47" s="123"/>
      <c r="WPP47" s="123"/>
      <c r="WPQ47" s="123"/>
      <c r="WPR47" s="123"/>
      <c r="WPS47" s="123"/>
      <c r="WPT47" s="123"/>
      <c r="WPU47" s="123"/>
      <c r="WPV47" s="123"/>
      <c r="WPW47" s="123"/>
      <c r="WPX47" s="123"/>
      <c r="WPY47" s="123"/>
      <c r="WPZ47" s="123"/>
      <c r="WQA47" s="123"/>
      <c r="WQB47" s="123"/>
      <c r="WQC47" s="123"/>
      <c r="WQD47" s="123"/>
      <c r="WQE47" s="123"/>
      <c r="WQF47" s="123"/>
      <c r="WQG47" s="123"/>
      <c r="WQH47" s="123"/>
      <c r="WQI47" s="123"/>
      <c r="WQJ47" s="123"/>
      <c r="WQK47" s="123"/>
      <c r="WQL47" s="123"/>
      <c r="WQM47" s="123"/>
      <c r="WQN47" s="123"/>
      <c r="WQO47" s="123"/>
      <c r="WQP47" s="123"/>
      <c r="WQQ47" s="123"/>
      <c r="WQR47" s="123"/>
      <c r="WQS47" s="123"/>
      <c r="WQT47" s="123"/>
      <c r="WQU47" s="123"/>
      <c r="WQV47" s="123"/>
      <c r="WQW47" s="123"/>
      <c r="WQX47" s="123"/>
      <c r="WQY47" s="123"/>
      <c r="WQZ47" s="123"/>
      <c r="WRA47" s="123"/>
      <c r="WRB47" s="123"/>
      <c r="WRC47" s="123"/>
      <c r="WRD47" s="123"/>
      <c r="WRE47" s="123"/>
      <c r="WRF47" s="123"/>
      <c r="WRG47" s="123"/>
      <c r="WRH47" s="123"/>
      <c r="WRI47" s="123"/>
      <c r="WRJ47" s="123"/>
      <c r="WRK47" s="123"/>
      <c r="WRL47" s="123"/>
      <c r="WRM47" s="123"/>
      <c r="WRN47" s="123"/>
      <c r="WRO47" s="123"/>
      <c r="WRP47" s="123"/>
      <c r="WRQ47" s="123"/>
      <c r="WRR47" s="123"/>
      <c r="WRS47" s="123"/>
      <c r="WRT47" s="123"/>
      <c r="WRU47" s="123"/>
      <c r="WRV47" s="123"/>
      <c r="WRW47" s="123"/>
      <c r="WRX47" s="123"/>
      <c r="WRY47" s="123"/>
      <c r="WRZ47" s="123"/>
      <c r="WSA47" s="123"/>
      <c r="WSB47" s="123"/>
      <c r="WSC47" s="123"/>
      <c r="WSD47" s="123"/>
      <c r="WSE47" s="123"/>
      <c r="WSF47" s="123"/>
      <c r="WSG47" s="123"/>
      <c r="WSH47" s="123"/>
      <c r="WSI47" s="123"/>
      <c r="WSJ47" s="123"/>
      <c r="WSK47" s="123"/>
      <c r="WSL47" s="123"/>
      <c r="WSM47" s="123"/>
      <c r="WSN47" s="123"/>
      <c r="WSO47" s="123"/>
      <c r="WSP47" s="123"/>
      <c r="WSQ47" s="123"/>
      <c r="WSR47" s="123"/>
      <c r="WSS47" s="123"/>
      <c r="WST47" s="123"/>
      <c r="WSU47" s="123"/>
      <c r="WSV47" s="123"/>
      <c r="WSW47" s="123"/>
      <c r="WSX47" s="123"/>
      <c r="WSY47" s="123"/>
      <c r="WSZ47" s="123"/>
      <c r="WTA47" s="123"/>
      <c r="WTB47" s="123"/>
      <c r="WTC47" s="123"/>
      <c r="WTD47" s="123"/>
      <c r="WTE47" s="123"/>
      <c r="WTF47" s="123"/>
      <c r="WTG47" s="123"/>
      <c r="WTH47" s="123"/>
      <c r="WTI47" s="123"/>
      <c r="WTJ47" s="123"/>
      <c r="WTK47" s="123"/>
      <c r="WTL47" s="123"/>
      <c r="WTM47" s="123"/>
      <c r="WTN47" s="123"/>
      <c r="WTO47" s="123"/>
      <c r="WTP47" s="123"/>
      <c r="WTQ47" s="123"/>
      <c r="WTR47" s="123"/>
      <c r="WTS47" s="123"/>
      <c r="WTT47" s="123"/>
      <c r="WTU47" s="123"/>
      <c r="WTV47" s="123"/>
      <c r="WTW47" s="123"/>
      <c r="WTX47" s="123"/>
      <c r="WTY47" s="123"/>
      <c r="WTZ47" s="123"/>
      <c r="WUA47" s="123"/>
      <c r="WUB47" s="123"/>
      <c r="WUC47" s="123"/>
      <c r="WUD47" s="123"/>
      <c r="WUE47" s="123"/>
      <c r="WUF47" s="123"/>
      <c r="WUG47" s="123"/>
      <c r="WUH47" s="123"/>
      <c r="WUI47" s="123"/>
      <c r="WUJ47" s="123"/>
      <c r="WUK47" s="123"/>
      <c r="WUL47" s="123"/>
      <c r="WUM47" s="123"/>
      <c r="WUN47" s="123"/>
      <c r="WUO47" s="123"/>
      <c r="WUP47" s="123"/>
      <c r="WUQ47" s="123"/>
      <c r="WUR47" s="123"/>
      <c r="WUS47" s="123"/>
      <c r="WUT47" s="123"/>
      <c r="WUU47" s="123"/>
      <c r="WUV47" s="123"/>
      <c r="WUW47" s="123"/>
      <c r="WUX47" s="123"/>
      <c r="WUY47" s="123"/>
      <c r="WUZ47" s="123"/>
      <c r="WVA47" s="123"/>
      <c r="WVB47" s="123"/>
      <c r="WVC47" s="123"/>
      <c r="WVD47" s="123"/>
      <c r="WVE47" s="123"/>
      <c r="WVF47" s="123"/>
      <c r="WVG47" s="123"/>
      <c r="WVH47" s="123"/>
      <c r="WVI47" s="123"/>
      <c r="WVJ47" s="123"/>
      <c r="WVK47" s="123"/>
      <c r="WVL47" s="123"/>
      <c r="WVM47" s="123"/>
      <c r="WVN47" s="123"/>
      <c r="WVO47" s="123"/>
      <c r="WVP47" s="123"/>
      <c r="WVQ47" s="123"/>
      <c r="WVR47" s="123"/>
      <c r="WVS47" s="123"/>
      <c r="WVT47" s="123"/>
      <c r="WVU47" s="123"/>
      <c r="WVV47" s="123"/>
      <c r="WVW47" s="123"/>
      <c r="WVX47" s="123"/>
      <c r="WVY47" s="123"/>
      <c r="WVZ47" s="123"/>
      <c r="WWA47" s="123"/>
      <c r="WWB47" s="123"/>
      <c r="WWC47" s="123"/>
      <c r="WWD47" s="123"/>
      <c r="WWE47" s="123"/>
      <c r="WWF47" s="123"/>
      <c r="WWG47" s="123"/>
      <c r="WWH47" s="123"/>
      <c r="WWI47" s="123"/>
      <c r="WWJ47" s="123"/>
      <c r="WWK47" s="123"/>
      <c r="WWL47" s="123"/>
      <c r="WWM47" s="123"/>
      <c r="WWN47" s="123"/>
      <c r="WWO47" s="123"/>
      <c r="WWP47" s="123"/>
      <c r="WWQ47" s="123"/>
      <c r="WWR47" s="123"/>
      <c r="WWS47" s="123"/>
      <c r="WWT47" s="123"/>
      <c r="WWU47" s="123"/>
      <c r="WWV47" s="123"/>
      <c r="WWW47" s="123"/>
      <c r="WWX47" s="123"/>
      <c r="WWY47" s="123"/>
      <c r="WWZ47" s="123"/>
      <c r="WXA47" s="123"/>
      <c r="WXB47" s="123"/>
      <c r="WXC47" s="123"/>
      <c r="WXD47" s="123"/>
      <c r="WXE47" s="123"/>
      <c r="WXF47" s="123"/>
      <c r="WXG47" s="123"/>
      <c r="WXH47" s="123"/>
      <c r="WXI47" s="123"/>
      <c r="WXJ47" s="123"/>
      <c r="WXK47" s="123"/>
      <c r="WXL47" s="123"/>
      <c r="WXM47" s="123"/>
      <c r="WXN47" s="123"/>
      <c r="WXO47" s="123"/>
      <c r="WXP47" s="123"/>
      <c r="WXQ47" s="123"/>
      <c r="WXR47" s="123"/>
      <c r="WXS47" s="123"/>
      <c r="WXT47" s="123"/>
      <c r="WXU47" s="123"/>
      <c r="WXV47" s="123"/>
      <c r="WXW47" s="123"/>
      <c r="WXX47" s="123"/>
      <c r="WXY47" s="123"/>
      <c r="WXZ47" s="123"/>
      <c r="WYA47" s="123"/>
      <c r="WYB47" s="123"/>
      <c r="WYC47" s="123"/>
      <c r="WYD47" s="123"/>
      <c r="WYE47" s="123"/>
      <c r="WYF47" s="123"/>
      <c r="WYG47" s="123"/>
      <c r="WYH47" s="123"/>
      <c r="WYI47" s="123"/>
      <c r="WYJ47" s="123"/>
      <c r="WYK47" s="123"/>
      <c r="WYL47" s="123"/>
      <c r="WYM47" s="123"/>
      <c r="WYN47" s="123"/>
      <c r="WYO47" s="123"/>
      <c r="WYP47" s="123"/>
      <c r="WYQ47" s="123"/>
      <c r="WYR47" s="123"/>
      <c r="WYS47" s="123"/>
      <c r="WYT47" s="123"/>
      <c r="WYU47" s="123"/>
      <c r="WYV47" s="123"/>
      <c r="WYW47" s="123"/>
      <c r="WYX47" s="123"/>
      <c r="WYY47" s="123"/>
      <c r="WYZ47" s="123"/>
      <c r="WZA47" s="123"/>
      <c r="WZB47" s="123"/>
      <c r="WZC47" s="123"/>
      <c r="WZD47" s="123"/>
      <c r="WZE47" s="123"/>
      <c r="WZF47" s="123"/>
      <c r="WZG47" s="123"/>
      <c r="WZH47" s="123"/>
      <c r="WZI47" s="123"/>
      <c r="WZJ47" s="123"/>
      <c r="WZK47" s="123"/>
      <c r="WZL47" s="123"/>
      <c r="WZM47" s="123"/>
      <c r="WZN47" s="123"/>
      <c r="WZO47" s="123"/>
      <c r="WZP47" s="123"/>
      <c r="WZQ47" s="123"/>
      <c r="WZR47" s="123"/>
      <c r="WZS47" s="123"/>
      <c r="WZT47" s="123"/>
      <c r="WZU47" s="123"/>
      <c r="WZV47" s="123"/>
      <c r="WZW47" s="123"/>
      <c r="WZX47" s="123"/>
      <c r="WZY47" s="123"/>
      <c r="WZZ47" s="123"/>
      <c r="XAA47" s="123"/>
      <c r="XAB47" s="123"/>
      <c r="XAC47" s="123"/>
      <c r="XAD47" s="123"/>
      <c r="XAE47" s="123"/>
      <c r="XAF47" s="123"/>
      <c r="XAG47" s="123"/>
      <c r="XAH47" s="123"/>
      <c r="XAI47" s="123"/>
      <c r="XAJ47" s="123"/>
      <c r="XAK47" s="123"/>
      <c r="XAL47" s="123"/>
      <c r="XAM47" s="123"/>
      <c r="XAN47" s="123"/>
      <c r="XAO47" s="123"/>
      <c r="XAP47" s="123"/>
      <c r="XAQ47" s="123"/>
      <c r="XAR47" s="123"/>
      <c r="XAS47" s="123"/>
      <c r="XAT47" s="123"/>
      <c r="XAU47" s="123"/>
      <c r="XAV47" s="123"/>
      <c r="XAW47" s="123"/>
      <c r="XAX47" s="123"/>
      <c r="XAY47" s="123"/>
      <c r="XAZ47" s="123"/>
      <c r="XBA47" s="123"/>
      <c r="XBB47" s="123"/>
      <c r="XBC47" s="123"/>
      <c r="XBD47" s="123"/>
      <c r="XBE47" s="123"/>
      <c r="XBF47" s="123"/>
      <c r="XBG47" s="123"/>
      <c r="XBH47" s="123"/>
      <c r="XBI47" s="123"/>
      <c r="XBJ47" s="123"/>
      <c r="XBK47" s="123"/>
      <c r="XBL47" s="123"/>
      <c r="XBM47" s="123"/>
      <c r="XBN47" s="123"/>
      <c r="XBO47" s="123"/>
      <c r="XBP47" s="123"/>
      <c r="XBQ47" s="123"/>
      <c r="XBR47" s="123"/>
      <c r="XBS47" s="123"/>
      <c r="XBT47" s="123"/>
      <c r="XBU47" s="123"/>
      <c r="XBV47" s="123"/>
      <c r="XBW47" s="123"/>
      <c r="XBX47" s="123"/>
      <c r="XBY47" s="123"/>
      <c r="XBZ47" s="123"/>
      <c r="XCA47" s="123"/>
      <c r="XCB47" s="123"/>
      <c r="XCC47" s="123"/>
      <c r="XCD47" s="123"/>
      <c r="XCE47" s="123"/>
      <c r="XCF47" s="123"/>
      <c r="XCG47" s="123"/>
      <c r="XCH47" s="123"/>
      <c r="XCI47" s="123"/>
      <c r="XCJ47" s="123"/>
      <c r="XCK47" s="123"/>
      <c r="XCL47" s="123"/>
      <c r="XCM47" s="123"/>
      <c r="XCN47" s="123"/>
      <c r="XCO47" s="123"/>
      <c r="XCP47" s="123"/>
      <c r="XCQ47" s="123"/>
      <c r="XCR47" s="123"/>
      <c r="XCS47" s="123"/>
      <c r="XCT47" s="123"/>
      <c r="XCU47" s="123"/>
      <c r="XCV47" s="123"/>
      <c r="XCW47" s="123"/>
      <c r="XCX47" s="123"/>
      <c r="XCY47" s="123"/>
      <c r="XCZ47" s="123"/>
      <c r="XDA47" s="123"/>
      <c r="XDB47" s="123"/>
      <c r="XDC47" s="123"/>
      <c r="XDD47" s="123"/>
      <c r="XDE47" s="123"/>
      <c r="XDF47" s="123"/>
      <c r="XDG47" s="123"/>
      <c r="XDH47" s="123"/>
      <c r="XDI47" s="123"/>
      <c r="XDJ47" s="123"/>
      <c r="XDK47" s="123"/>
      <c r="XDL47" s="123"/>
      <c r="XDM47" s="123"/>
      <c r="XDN47" s="123"/>
      <c r="XDO47" s="123"/>
      <c r="XDP47" s="123"/>
      <c r="XDQ47" s="123"/>
      <c r="XDR47" s="123"/>
      <c r="XDS47" s="123"/>
      <c r="XDT47" s="123"/>
      <c r="XDU47" s="123"/>
      <c r="XDV47" s="123"/>
      <c r="XDW47" s="123"/>
      <c r="XDX47" s="123"/>
      <c r="XDY47" s="123"/>
      <c r="XDZ47" s="123"/>
      <c r="XEA47" s="123"/>
      <c r="XEB47" s="123"/>
      <c r="XEC47" s="123"/>
      <c r="XED47" s="123"/>
      <c r="XEE47" s="123"/>
      <c r="XEF47" s="123"/>
      <c r="XEG47" s="123"/>
      <c r="XEH47" s="123"/>
    </row>
  </sheetData>
  <autoFilter ref="A4:AB47">
    <extLst/>
  </autoFilter>
  <mergeCells count="17">
    <mergeCell ref="A1:AA1"/>
    <mergeCell ref="A2:AA2"/>
    <mergeCell ref="H3:L3"/>
    <mergeCell ref="M3:S3"/>
    <mergeCell ref="T3:Z3"/>
    <mergeCell ref="A5:AA5"/>
    <mergeCell ref="A35:B35"/>
    <mergeCell ref="A36:AA36"/>
    <mergeCell ref="A46:B46"/>
    <mergeCell ref="A3:A4"/>
    <mergeCell ref="B3:B4"/>
    <mergeCell ref="C3:C4"/>
    <mergeCell ref="D3:D4"/>
    <mergeCell ref="E3:E4"/>
    <mergeCell ref="F3:F4"/>
    <mergeCell ref="G3:G4"/>
    <mergeCell ref="AA3:AA4"/>
  </mergeCells>
  <printOptions horizontalCentered="1"/>
  <pageMargins left="0.354166666666667" right="0.354166666666667" top="0.389583333333333" bottom="0.196527777777778" header="0.511805555555556" footer="0.511805555555556"/>
  <pageSetup paperSize="8" scale="28" fitToHeight="0" orientation="landscape" horizontalDpi="600" verticalDpi="600"/>
  <headerFooter alignWithMargins="0"/>
  <rowBreaks count="1" manualBreakCount="1">
    <brk id="31" max="26"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0"/>
  </sheetPr>
  <dimension ref="A1:P55"/>
  <sheetViews>
    <sheetView view="pageBreakPreview" zoomScale="60" zoomScaleNormal="75" workbookViewId="0">
      <pane xSplit="3" ySplit="4" topLeftCell="E26" activePane="bottomRight" state="frozen"/>
      <selection/>
      <selection pane="topRight"/>
      <selection pane="bottomLeft"/>
      <selection pane="bottomRight" activeCell="R44" sqref="R44"/>
    </sheetView>
  </sheetViews>
  <sheetFormatPr defaultColWidth="9" defaultRowHeight="14.25"/>
  <cols>
    <col min="1" max="1" width="9.625" style="72" customWidth="1"/>
    <col min="2" max="2" width="30.875" style="73" customWidth="1"/>
    <col min="3" max="3" width="17.5" style="73" customWidth="1"/>
    <col min="4" max="4" width="11.25" style="73" customWidth="1"/>
    <col min="5" max="5" width="11.125" style="73" customWidth="1"/>
    <col min="6" max="6" width="13.625" style="73" customWidth="1"/>
    <col min="7" max="8" width="8.375" style="73" customWidth="1"/>
    <col min="9" max="9" width="8" style="73" customWidth="1"/>
    <col min="10" max="11" width="8.375" style="73" customWidth="1"/>
    <col min="12" max="12" width="13.125" style="73" customWidth="1"/>
    <col min="13" max="15" width="15.25" style="73" customWidth="1"/>
    <col min="16" max="16" width="38.375" style="74" customWidth="1"/>
    <col min="17" max="16384" width="9" style="65"/>
  </cols>
  <sheetData>
    <row r="1" s="64" customFormat="1" ht="88" customHeight="1" spans="1:16">
      <c r="A1" s="75" t="s">
        <v>142</v>
      </c>
      <c r="B1" s="75"/>
      <c r="C1" s="75"/>
      <c r="D1" s="75"/>
      <c r="E1" s="75"/>
      <c r="F1" s="75"/>
      <c r="G1" s="75"/>
      <c r="H1" s="75"/>
      <c r="I1" s="75"/>
      <c r="J1" s="75"/>
      <c r="K1" s="75"/>
      <c r="L1" s="75"/>
      <c r="M1" s="75"/>
      <c r="N1" s="75"/>
      <c r="O1" s="75"/>
      <c r="P1" s="87"/>
    </row>
    <row r="2" s="65" customFormat="1" ht="45" customHeight="1" spans="1:16">
      <c r="A2" s="76" t="s">
        <v>1</v>
      </c>
      <c r="B2" s="76"/>
      <c r="C2" s="76"/>
      <c r="D2" s="76"/>
      <c r="E2" s="76"/>
      <c r="F2" s="76"/>
      <c r="G2" s="76"/>
      <c r="H2" s="76"/>
      <c r="I2" s="76"/>
      <c r="J2" s="76"/>
      <c r="K2" s="76"/>
      <c r="L2" s="76"/>
      <c r="M2" s="76"/>
      <c r="N2" s="76"/>
      <c r="O2" s="76"/>
      <c r="P2" s="88"/>
    </row>
    <row r="3" s="66" customFormat="1" ht="36" customHeight="1" spans="1:16">
      <c r="A3" s="77" t="s">
        <v>2</v>
      </c>
      <c r="B3" s="77" t="s">
        <v>3</v>
      </c>
      <c r="C3" s="77" t="s">
        <v>143</v>
      </c>
      <c r="D3" s="77" t="s">
        <v>144</v>
      </c>
      <c r="E3" s="77" t="s">
        <v>6</v>
      </c>
      <c r="F3" s="78" t="s">
        <v>145</v>
      </c>
      <c r="G3" s="79" t="s">
        <v>146</v>
      </c>
      <c r="H3" s="79" t="s">
        <v>147</v>
      </c>
      <c r="I3" s="79" t="s">
        <v>148</v>
      </c>
      <c r="J3" s="79" t="s">
        <v>149</v>
      </c>
      <c r="K3" s="79" t="s">
        <v>150</v>
      </c>
      <c r="L3" s="79" t="s">
        <v>151</v>
      </c>
      <c r="M3" s="79" t="s">
        <v>152</v>
      </c>
      <c r="N3" s="79" t="s">
        <v>153</v>
      </c>
      <c r="O3" s="79" t="s">
        <v>154</v>
      </c>
      <c r="P3" s="89" t="s">
        <v>12</v>
      </c>
    </row>
    <row r="4" s="66" customFormat="1" ht="26.1" customHeight="1" spans="1:16">
      <c r="A4" s="77"/>
      <c r="B4" s="77"/>
      <c r="C4" s="77"/>
      <c r="D4" s="77"/>
      <c r="E4" s="77"/>
      <c r="F4" s="78"/>
      <c r="G4" s="79"/>
      <c r="H4" s="79"/>
      <c r="I4" s="79"/>
      <c r="J4" s="79"/>
      <c r="K4" s="79"/>
      <c r="L4" s="79"/>
      <c r="M4" s="79"/>
      <c r="N4" s="79"/>
      <c r="O4" s="79"/>
      <c r="P4" s="89"/>
    </row>
    <row r="5" s="67" customFormat="1" ht="45" customHeight="1" spans="1:16">
      <c r="A5" s="80" t="s">
        <v>31</v>
      </c>
      <c r="B5" s="80"/>
      <c r="C5" s="80"/>
      <c r="D5" s="80"/>
      <c r="E5" s="80"/>
      <c r="F5" s="80"/>
      <c r="G5" s="80"/>
      <c r="H5" s="80"/>
      <c r="I5" s="80"/>
      <c r="J5" s="80"/>
      <c r="K5" s="80"/>
      <c r="L5" s="80"/>
      <c r="M5" s="80"/>
      <c r="N5" s="80"/>
      <c r="O5" s="80"/>
      <c r="P5" s="80"/>
    </row>
    <row r="6" s="63" customFormat="1" ht="43" customHeight="1" spans="1:16">
      <c r="A6" s="77">
        <v>1</v>
      </c>
      <c r="B6" s="81" t="s">
        <v>32</v>
      </c>
      <c r="C6" s="81" t="s">
        <v>33</v>
      </c>
      <c r="D6" s="81">
        <v>12</v>
      </c>
      <c r="E6" s="81" t="s">
        <v>34</v>
      </c>
      <c r="F6" s="81">
        <v>408</v>
      </c>
      <c r="G6" s="82">
        <v>1</v>
      </c>
      <c r="H6" s="82">
        <v>1</v>
      </c>
      <c r="I6" s="82">
        <v>2</v>
      </c>
      <c r="J6" s="82">
        <v>1</v>
      </c>
      <c r="K6" s="82">
        <v>2</v>
      </c>
      <c r="L6" s="82">
        <v>1</v>
      </c>
      <c r="M6" s="82">
        <f>F6*G6*J6</f>
        <v>408</v>
      </c>
      <c r="N6" s="82">
        <f>F6*H6*K6</f>
        <v>816</v>
      </c>
      <c r="O6" s="82">
        <f>F6*I6*L6</f>
        <v>816</v>
      </c>
      <c r="P6" s="85" t="s">
        <v>37</v>
      </c>
    </row>
    <row r="7" s="63" customFormat="1" ht="43" customHeight="1" spans="1:16">
      <c r="A7" s="77">
        <v>2</v>
      </c>
      <c r="B7" s="81" t="s">
        <v>38</v>
      </c>
      <c r="C7" s="81" t="s">
        <v>33</v>
      </c>
      <c r="D7" s="81">
        <v>12</v>
      </c>
      <c r="E7" s="81" t="s">
        <v>34</v>
      </c>
      <c r="F7" s="81">
        <v>355</v>
      </c>
      <c r="G7" s="82">
        <v>1</v>
      </c>
      <c r="H7" s="82">
        <v>1</v>
      </c>
      <c r="I7" s="82">
        <v>2</v>
      </c>
      <c r="J7" s="82">
        <v>1</v>
      </c>
      <c r="K7" s="82">
        <v>2</v>
      </c>
      <c r="L7" s="82">
        <v>1</v>
      </c>
      <c r="M7" s="82">
        <f t="shared" ref="M7:M31" si="0">F7*G7*J7</f>
        <v>355</v>
      </c>
      <c r="N7" s="82">
        <f t="shared" ref="N7:N31" si="1">F7*H7*K7</f>
        <v>710</v>
      </c>
      <c r="O7" s="82">
        <f t="shared" ref="O7:O31" si="2">F7*I7*L7</f>
        <v>710</v>
      </c>
      <c r="P7" s="85" t="s">
        <v>41</v>
      </c>
    </row>
    <row r="8" s="63" customFormat="1" ht="47" customHeight="1" spans="1:16">
      <c r="A8" s="77">
        <v>3</v>
      </c>
      <c r="B8" s="81" t="s">
        <v>42</v>
      </c>
      <c r="C8" s="81" t="s">
        <v>33</v>
      </c>
      <c r="D8" s="81">
        <v>12</v>
      </c>
      <c r="E8" s="81" t="s">
        <v>34</v>
      </c>
      <c r="F8" s="81">
        <v>803</v>
      </c>
      <c r="G8" s="82">
        <v>1</v>
      </c>
      <c r="H8" s="82">
        <v>1</v>
      </c>
      <c r="I8" s="82">
        <v>2</v>
      </c>
      <c r="J8" s="82">
        <v>1</v>
      </c>
      <c r="K8" s="82">
        <v>2</v>
      </c>
      <c r="L8" s="82">
        <v>1</v>
      </c>
      <c r="M8" s="82">
        <f t="shared" si="0"/>
        <v>803</v>
      </c>
      <c r="N8" s="82">
        <f t="shared" si="1"/>
        <v>1606</v>
      </c>
      <c r="O8" s="82">
        <f t="shared" si="2"/>
        <v>1606</v>
      </c>
      <c r="P8" s="85" t="s">
        <v>44</v>
      </c>
    </row>
    <row r="9" s="63" customFormat="1" ht="43" customHeight="1" spans="1:16">
      <c r="A9" s="77">
        <v>4</v>
      </c>
      <c r="B9" s="81" t="s">
        <v>45</v>
      </c>
      <c r="C9" s="81" t="s">
        <v>33</v>
      </c>
      <c r="D9" s="81">
        <v>14</v>
      </c>
      <c r="E9" s="81" t="s">
        <v>34</v>
      </c>
      <c r="F9" s="81">
        <v>2666</v>
      </c>
      <c r="G9" s="82">
        <v>2</v>
      </c>
      <c r="H9" s="82">
        <v>2</v>
      </c>
      <c r="I9" s="82">
        <v>2</v>
      </c>
      <c r="J9" s="82">
        <v>1</v>
      </c>
      <c r="K9" s="82">
        <v>2</v>
      </c>
      <c r="L9" s="82">
        <v>1</v>
      </c>
      <c r="M9" s="82">
        <f t="shared" si="0"/>
        <v>5332</v>
      </c>
      <c r="N9" s="82">
        <f t="shared" si="1"/>
        <v>10664</v>
      </c>
      <c r="O9" s="82">
        <f t="shared" si="2"/>
        <v>5332</v>
      </c>
      <c r="P9" s="85" t="s">
        <v>48</v>
      </c>
    </row>
    <row r="10" s="63" customFormat="1" ht="43" customHeight="1" spans="1:16">
      <c r="A10" s="77">
        <v>5</v>
      </c>
      <c r="B10" s="81" t="s">
        <v>49</v>
      </c>
      <c r="C10" s="81" t="s">
        <v>33</v>
      </c>
      <c r="D10" s="81">
        <v>14</v>
      </c>
      <c r="E10" s="81" t="s">
        <v>34</v>
      </c>
      <c r="F10" s="81">
        <v>733</v>
      </c>
      <c r="G10" s="82">
        <v>2</v>
      </c>
      <c r="H10" s="82">
        <v>2</v>
      </c>
      <c r="I10" s="82">
        <v>2</v>
      </c>
      <c r="J10" s="82">
        <v>1</v>
      </c>
      <c r="K10" s="82">
        <v>2</v>
      </c>
      <c r="L10" s="82">
        <v>1</v>
      </c>
      <c r="M10" s="82">
        <f t="shared" si="0"/>
        <v>1466</v>
      </c>
      <c r="N10" s="82">
        <f t="shared" si="1"/>
        <v>2932</v>
      </c>
      <c r="O10" s="82">
        <f t="shared" si="2"/>
        <v>1466</v>
      </c>
      <c r="P10" s="85" t="s">
        <v>52</v>
      </c>
    </row>
    <row r="11" s="63" customFormat="1" ht="43" customHeight="1" spans="1:16">
      <c r="A11" s="77">
        <v>6</v>
      </c>
      <c r="B11" s="81" t="s">
        <v>53</v>
      </c>
      <c r="C11" s="81" t="s">
        <v>33</v>
      </c>
      <c r="D11" s="81">
        <v>12</v>
      </c>
      <c r="E11" s="81" t="s">
        <v>34</v>
      </c>
      <c r="F11" s="81">
        <v>1981</v>
      </c>
      <c r="G11" s="82">
        <v>1</v>
      </c>
      <c r="H11" s="82">
        <v>1</v>
      </c>
      <c r="I11" s="82">
        <v>2</v>
      </c>
      <c r="J11" s="82">
        <v>1</v>
      </c>
      <c r="K11" s="82">
        <v>2</v>
      </c>
      <c r="L11" s="82">
        <v>1</v>
      </c>
      <c r="M11" s="82">
        <f t="shared" si="0"/>
        <v>1981</v>
      </c>
      <c r="N11" s="82">
        <f t="shared" si="1"/>
        <v>3962</v>
      </c>
      <c r="O11" s="82">
        <f t="shared" si="2"/>
        <v>3962</v>
      </c>
      <c r="P11" s="85" t="s">
        <v>56</v>
      </c>
    </row>
    <row r="12" s="63" customFormat="1" ht="43" customHeight="1" spans="1:16">
      <c r="A12" s="77">
        <v>7</v>
      </c>
      <c r="B12" s="81" t="s">
        <v>57</v>
      </c>
      <c r="C12" s="81" t="s">
        <v>33</v>
      </c>
      <c r="D12" s="81">
        <v>12</v>
      </c>
      <c r="E12" s="81" t="s">
        <v>34</v>
      </c>
      <c r="F12" s="81">
        <v>964</v>
      </c>
      <c r="G12" s="82">
        <v>1</v>
      </c>
      <c r="H12" s="82">
        <v>1</v>
      </c>
      <c r="I12" s="82">
        <v>0</v>
      </c>
      <c r="J12" s="82">
        <v>1</v>
      </c>
      <c r="K12" s="82">
        <v>2</v>
      </c>
      <c r="L12" s="82">
        <v>1</v>
      </c>
      <c r="M12" s="82">
        <f t="shared" si="0"/>
        <v>964</v>
      </c>
      <c r="N12" s="82">
        <f t="shared" si="1"/>
        <v>1928</v>
      </c>
      <c r="O12" s="82">
        <f t="shared" si="2"/>
        <v>0</v>
      </c>
      <c r="P12" s="85" t="s">
        <v>60</v>
      </c>
    </row>
    <row r="13" s="68" customFormat="1" ht="43" customHeight="1" spans="1:16">
      <c r="A13" s="77">
        <v>8</v>
      </c>
      <c r="B13" s="81" t="s">
        <v>61</v>
      </c>
      <c r="C13" s="81" t="s">
        <v>33</v>
      </c>
      <c r="D13" s="81">
        <v>12</v>
      </c>
      <c r="E13" s="81" t="s">
        <v>34</v>
      </c>
      <c r="F13" s="81">
        <v>933</v>
      </c>
      <c r="G13" s="82">
        <v>1</v>
      </c>
      <c r="H13" s="82">
        <v>1</v>
      </c>
      <c r="I13" s="82">
        <v>2</v>
      </c>
      <c r="J13" s="82">
        <v>1</v>
      </c>
      <c r="K13" s="82">
        <v>2</v>
      </c>
      <c r="L13" s="82">
        <v>1</v>
      </c>
      <c r="M13" s="82">
        <f t="shared" si="0"/>
        <v>933</v>
      </c>
      <c r="N13" s="82">
        <f t="shared" si="1"/>
        <v>1866</v>
      </c>
      <c r="O13" s="82">
        <f t="shared" si="2"/>
        <v>1866</v>
      </c>
      <c r="P13" s="85" t="s">
        <v>62</v>
      </c>
    </row>
    <row r="14" s="63" customFormat="1" ht="43" customHeight="1" spans="1:16">
      <c r="A14" s="77">
        <v>9</v>
      </c>
      <c r="B14" s="81" t="s">
        <v>63</v>
      </c>
      <c r="C14" s="81" t="s">
        <v>33</v>
      </c>
      <c r="D14" s="81">
        <v>12</v>
      </c>
      <c r="E14" s="81" t="s">
        <v>34</v>
      </c>
      <c r="F14" s="81">
        <v>609</v>
      </c>
      <c r="G14" s="82">
        <v>0</v>
      </c>
      <c r="H14" s="82">
        <v>1</v>
      </c>
      <c r="I14" s="82">
        <v>0</v>
      </c>
      <c r="J14" s="82">
        <v>1</v>
      </c>
      <c r="K14" s="82">
        <v>2</v>
      </c>
      <c r="L14" s="82">
        <v>1</v>
      </c>
      <c r="M14" s="82">
        <f t="shared" si="0"/>
        <v>0</v>
      </c>
      <c r="N14" s="82">
        <f t="shared" si="1"/>
        <v>1218</v>
      </c>
      <c r="O14" s="82">
        <f t="shared" si="2"/>
        <v>0</v>
      </c>
      <c r="P14" s="85" t="s">
        <v>66</v>
      </c>
    </row>
    <row r="15" s="68" customFormat="1" ht="43" customHeight="1" spans="1:16">
      <c r="A15" s="77">
        <v>10</v>
      </c>
      <c r="B15" s="81" t="s">
        <v>67</v>
      </c>
      <c r="C15" s="81" t="s">
        <v>33</v>
      </c>
      <c r="D15" s="81">
        <v>12</v>
      </c>
      <c r="E15" s="81" t="s">
        <v>34</v>
      </c>
      <c r="F15" s="81">
        <v>645</v>
      </c>
      <c r="G15" s="82">
        <v>1</v>
      </c>
      <c r="H15" s="82">
        <v>1</v>
      </c>
      <c r="I15" s="82">
        <v>2</v>
      </c>
      <c r="J15" s="82">
        <v>1</v>
      </c>
      <c r="K15" s="82">
        <v>2</v>
      </c>
      <c r="L15" s="82">
        <v>1</v>
      </c>
      <c r="M15" s="82">
        <f t="shared" si="0"/>
        <v>645</v>
      </c>
      <c r="N15" s="82">
        <f t="shared" si="1"/>
        <v>1290</v>
      </c>
      <c r="O15" s="82">
        <f t="shared" si="2"/>
        <v>1290</v>
      </c>
      <c r="P15" s="85" t="s">
        <v>62</v>
      </c>
    </row>
    <row r="16" s="42" customFormat="1" ht="43" customHeight="1" spans="1:16">
      <c r="A16" s="77">
        <v>11</v>
      </c>
      <c r="B16" s="81" t="s">
        <v>70</v>
      </c>
      <c r="C16" s="81" t="s">
        <v>33</v>
      </c>
      <c r="D16" s="81">
        <v>12</v>
      </c>
      <c r="E16" s="81" t="s">
        <v>34</v>
      </c>
      <c r="F16" s="81">
        <v>2223</v>
      </c>
      <c r="G16" s="82">
        <v>4</v>
      </c>
      <c r="H16" s="82">
        <v>4</v>
      </c>
      <c r="I16" s="82">
        <v>6</v>
      </c>
      <c r="J16" s="82">
        <v>1</v>
      </c>
      <c r="K16" s="82">
        <v>2</v>
      </c>
      <c r="L16" s="82">
        <v>1</v>
      </c>
      <c r="M16" s="82">
        <f t="shared" si="0"/>
        <v>8892</v>
      </c>
      <c r="N16" s="82">
        <f t="shared" si="1"/>
        <v>17784</v>
      </c>
      <c r="O16" s="82">
        <f t="shared" si="2"/>
        <v>13338</v>
      </c>
      <c r="P16" s="85" t="s">
        <v>73</v>
      </c>
    </row>
    <row r="17" s="42" customFormat="1" ht="43" customHeight="1" spans="1:16">
      <c r="A17" s="77">
        <v>12</v>
      </c>
      <c r="B17" s="81" t="s">
        <v>74</v>
      </c>
      <c r="C17" s="81" t="s">
        <v>33</v>
      </c>
      <c r="D17" s="81">
        <v>12</v>
      </c>
      <c r="E17" s="81" t="s">
        <v>34</v>
      </c>
      <c r="F17" s="81">
        <v>1318</v>
      </c>
      <c r="G17" s="82">
        <v>0</v>
      </c>
      <c r="H17" s="82">
        <v>1</v>
      </c>
      <c r="I17" s="82">
        <v>0</v>
      </c>
      <c r="J17" s="82">
        <v>1</v>
      </c>
      <c r="K17" s="82">
        <v>2</v>
      </c>
      <c r="L17" s="82">
        <v>1</v>
      </c>
      <c r="M17" s="82">
        <f t="shared" si="0"/>
        <v>0</v>
      </c>
      <c r="N17" s="82">
        <f t="shared" si="1"/>
        <v>2636</v>
      </c>
      <c r="O17" s="82">
        <f t="shared" si="2"/>
        <v>0</v>
      </c>
      <c r="P17" s="85" t="s">
        <v>76</v>
      </c>
    </row>
    <row r="18" s="68" customFormat="1" ht="43" customHeight="1" spans="1:16">
      <c r="A18" s="77">
        <v>13</v>
      </c>
      <c r="B18" s="81" t="s">
        <v>85</v>
      </c>
      <c r="C18" s="81" t="s">
        <v>33</v>
      </c>
      <c r="D18" s="81">
        <v>12</v>
      </c>
      <c r="E18" s="81" t="s">
        <v>34</v>
      </c>
      <c r="F18" s="81">
        <v>344</v>
      </c>
      <c r="G18" s="82">
        <v>1</v>
      </c>
      <c r="H18" s="82">
        <v>1</v>
      </c>
      <c r="I18" s="82">
        <v>2</v>
      </c>
      <c r="J18" s="82">
        <v>1</v>
      </c>
      <c r="K18" s="82">
        <v>2</v>
      </c>
      <c r="L18" s="82">
        <v>1</v>
      </c>
      <c r="M18" s="82">
        <f t="shared" si="0"/>
        <v>344</v>
      </c>
      <c r="N18" s="82">
        <f t="shared" si="1"/>
        <v>688</v>
      </c>
      <c r="O18" s="82">
        <f t="shared" si="2"/>
        <v>688</v>
      </c>
      <c r="P18" s="85" t="s">
        <v>87</v>
      </c>
    </row>
    <row r="19" s="68" customFormat="1" ht="43" customHeight="1" spans="1:16">
      <c r="A19" s="77">
        <v>14</v>
      </c>
      <c r="B19" s="81" t="s">
        <v>88</v>
      </c>
      <c r="C19" s="81" t="s">
        <v>33</v>
      </c>
      <c r="D19" s="81">
        <v>12</v>
      </c>
      <c r="E19" s="81" t="s">
        <v>34</v>
      </c>
      <c r="F19" s="81">
        <v>2672</v>
      </c>
      <c r="G19" s="82">
        <v>2</v>
      </c>
      <c r="H19" s="82">
        <v>2</v>
      </c>
      <c r="I19" s="82">
        <v>4</v>
      </c>
      <c r="J19" s="82">
        <v>1</v>
      </c>
      <c r="K19" s="82">
        <v>2</v>
      </c>
      <c r="L19" s="82">
        <v>1</v>
      </c>
      <c r="M19" s="82">
        <f t="shared" si="0"/>
        <v>5344</v>
      </c>
      <c r="N19" s="82">
        <f t="shared" si="1"/>
        <v>10688</v>
      </c>
      <c r="O19" s="82">
        <f t="shared" si="2"/>
        <v>10688</v>
      </c>
      <c r="P19" s="85" t="s">
        <v>91</v>
      </c>
    </row>
    <row r="20" s="69" customFormat="1" ht="43" customHeight="1" spans="1:16">
      <c r="A20" s="77">
        <v>15</v>
      </c>
      <c r="B20" s="81" t="s">
        <v>92</v>
      </c>
      <c r="C20" s="81" t="s">
        <v>33</v>
      </c>
      <c r="D20" s="81">
        <v>12</v>
      </c>
      <c r="E20" s="81" t="s">
        <v>34</v>
      </c>
      <c r="F20" s="81">
        <v>438</v>
      </c>
      <c r="G20" s="82">
        <v>1</v>
      </c>
      <c r="H20" s="82">
        <v>1</v>
      </c>
      <c r="I20" s="82">
        <v>2</v>
      </c>
      <c r="J20" s="82">
        <v>1</v>
      </c>
      <c r="K20" s="82">
        <v>2</v>
      </c>
      <c r="L20" s="82">
        <v>1</v>
      </c>
      <c r="M20" s="82">
        <f t="shared" si="0"/>
        <v>438</v>
      </c>
      <c r="N20" s="82">
        <f t="shared" si="1"/>
        <v>876</v>
      </c>
      <c r="O20" s="82">
        <f t="shared" si="2"/>
        <v>876</v>
      </c>
      <c r="P20" s="85" t="s">
        <v>155</v>
      </c>
    </row>
    <row r="21" s="69" customFormat="1" ht="43" customHeight="1" spans="1:16">
      <c r="A21" s="77">
        <v>16</v>
      </c>
      <c r="B21" s="81" t="s">
        <v>95</v>
      </c>
      <c r="C21" s="81" t="s">
        <v>33</v>
      </c>
      <c r="D21" s="81">
        <v>12</v>
      </c>
      <c r="E21" s="81" t="s">
        <v>34</v>
      </c>
      <c r="F21" s="81">
        <v>352</v>
      </c>
      <c r="G21" s="82">
        <v>0</v>
      </c>
      <c r="H21" s="82">
        <v>1</v>
      </c>
      <c r="I21" s="82">
        <v>0</v>
      </c>
      <c r="J21" s="82">
        <v>1</v>
      </c>
      <c r="K21" s="82">
        <v>2</v>
      </c>
      <c r="L21" s="82">
        <v>1</v>
      </c>
      <c r="M21" s="82">
        <f t="shared" si="0"/>
        <v>0</v>
      </c>
      <c r="N21" s="82">
        <f t="shared" si="1"/>
        <v>704</v>
      </c>
      <c r="O21" s="82">
        <f t="shared" si="2"/>
        <v>0</v>
      </c>
      <c r="P21" s="85" t="s">
        <v>87</v>
      </c>
    </row>
    <row r="22" s="69" customFormat="1" ht="43" customHeight="1" spans="1:16">
      <c r="A22" s="77">
        <v>17</v>
      </c>
      <c r="B22" s="81" t="s">
        <v>97</v>
      </c>
      <c r="C22" s="81" t="s">
        <v>33</v>
      </c>
      <c r="D22" s="81">
        <v>12</v>
      </c>
      <c r="E22" s="81" t="s">
        <v>34</v>
      </c>
      <c r="F22" s="81">
        <v>244</v>
      </c>
      <c r="G22" s="82">
        <v>1</v>
      </c>
      <c r="H22" s="82">
        <v>1</v>
      </c>
      <c r="I22" s="82">
        <v>2</v>
      </c>
      <c r="J22" s="82">
        <v>1</v>
      </c>
      <c r="K22" s="82">
        <v>2</v>
      </c>
      <c r="L22" s="82">
        <v>1</v>
      </c>
      <c r="M22" s="82">
        <f t="shared" si="0"/>
        <v>244</v>
      </c>
      <c r="N22" s="82">
        <f t="shared" si="1"/>
        <v>488</v>
      </c>
      <c r="O22" s="82">
        <f t="shared" si="2"/>
        <v>488</v>
      </c>
      <c r="P22" s="85" t="s">
        <v>98</v>
      </c>
    </row>
    <row r="23" s="63" customFormat="1" ht="43" customHeight="1" spans="1:16">
      <c r="A23" s="77">
        <v>18</v>
      </c>
      <c r="B23" s="81" t="s">
        <v>99</v>
      </c>
      <c r="C23" s="81" t="s">
        <v>100</v>
      </c>
      <c r="D23" s="81">
        <v>16</v>
      </c>
      <c r="E23" s="81" t="s">
        <v>34</v>
      </c>
      <c r="F23" s="81">
        <v>1172</v>
      </c>
      <c r="G23" s="82">
        <v>2</v>
      </c>
      <c r="H23" s="82">
        <v>2</v>
      </c>
      <c r="I23" s="82">
        <v>2</v>
      </c>
      <c r="J23" s="82">
        <v>1</v>
      </c>
      <c r="K23" s="82">
        <v>3</v>
      </c>
      <c r="L23" s="82">
        <v>1</v>
      </c>
      <c r="M23" s="82">
        <f t="shared" si="0"/>
        <v>2344</v>
      </c>
      <c r="N23" s="82">
        <f t="shared" si="1"/>
        <v>7032</v>
      </c>
      <c r="O23" s="82">
        <f t="shared" si="2"/>
        <v>2344</v>
      </c>
      <c r="P23" s="85" t="s">
        <v>102</v>
      </c>
    </row>
    <row r="24" s="63" customFormat="1" ht="43" customHeight="1" spans="1:16">
      <c r="A24" s="77">
        <v>19</v>
      </c>
      <c r="B24" s="81" t="s">
        <v>103</v>
      </c>
      <c r="C24" s="81" t="s">
        <v>100</v>
      </c>
      <c r="D24" s="81">
        <v>16</v>
      </c>
      <c r="E24" s="81" t="s">
        <v>34</v>
      </c>
      <c r="F24" s="81">
        <v>522</v>
      </c>
      <c r="G24" s="82">
        <v>1</v>
      </c>
      <c r="H24" s="82">
        <v>1</v>
      </c>
      <c r="I24" s="82">
        <v>2</v>
      </c>
      <c r="J24" s="82">
        <v>1</v>
      </c>
      <c r="K24" s="82">
        <v>3</v>
      </c>
      <c r="L24" s="82">
        <v>1</v>
      </c>
      <c r="M24" s="82">
        <f t="shared" si="0"/>
        <v>522</v>
      </c>
      <c r="N24" s="82">
        <f t="shared" si="1"/>
        <v>1566</v>
      </c>
      <c r="O24" s="82">
        <f t="shared" si="2"/>
        <v>1044</v>
      </c>
      <c r="P24" s="85" t="s">
        <v>105</v>
      </c>
    </row>
    <row r="25" s="63" customFormat="1" ht="43" customHeight="1" spans="1:16">
      <c r="A25" s="77">
        <v>20</v>
      </c>
      <c r="B25" s="81" t="s">
        <v>106</v>
      </c>
      <c r="C25" s="81" t="s">
        <v>100</v>
      </c>
      <c r="D25" s="81">
        <v>16</v>
      </c>
      <c r="E25" s="81" t="s">
        <v>34</v>
      </c>
      <c r="F25" s="81">
        <v>574</v>
      </c>
      <c r="G25" s="82">
        <v>2</v>
      </c>
      <c r="H25" s="82">
        <v>2</v>
      </c>
      <c r="I25" s="82">
        <v>2</v>
      </c>
      <c r="J25" s="82">
        <v>1</v>
      </c>
      <c r="K25" s="82">
        <v>3</v>
      </c>
      <c r="L25" s="82">
        <v>1</v>
      </c>
      <c r="M25" s="82">
        <f t="shared" si="0"/>
        <v>1148</v>
      </c>
      <c r="N25" s="82">
        <f t="shared" si="1"/>
        <v>3444</v>
      </c>
      <c r="O25" s="82">
        <f t="shared" si="2"/>
        <v>1148</v>
      </c>
      <c r="P25" s="85" t="s">
        <v>105</v>
      </c>
    </row>
    <row r="26" s="63" customFormat="1" ht="43" customHeight="1" spans="1:16">
      <c r="A26" s="77">
        <v>21</v>
      </c>
      <c r="B26" s="81" t="s">
        <v>108</v>
      </c>
      <c r="C26" s="81" t="s">
        <v>100</v>
      </c>
      <c r="D26" s="81">
        <v>16</v>
      </c>
      <c r="E26" s="81" t="s">
        <v>34</v>
      </c>
      <c r="F26" s="81">
        <v>465</v>
      </c>
      <c r="G26" s="82">
        <v>1</v>
      </c>
      <c r="H26" s="82">
        <v>1</v>
      </c>
      <c r="I26" s="82">
        <v>2</v>
      </c>
      <c r="J26" s="82">
        <v>1</v>
      </c>
      <c r="K26" s="82">
        <v>3</v>
      </c>
      <c r="L26" s="82">
        <v>1</v>
      </c>
      <c r="M26" s="82">
        <f t="shared" si="0"/>
        <v>465</v>
      </c>
      <c r="N26" s="82">
        <f t="shared" si="1"/>
        <v>1395</v>
      </c>
      <c r="O26" s="82">
        <f t="shared" si="2"/>
        <v>930</v>
      </c>
      <c r="P26" s="85" t="s">
        <v>110</v>
      </c>
    </row>
    <row r="27" s="63" customFormat="1" ht="43" customHeight="1" spans="1:16">
      <c r="A27" s="77">
        <v>22</v>
      </c>
      <c r="B27" s="81" t="s">
        <v>111</v>
      </c>
      <c r="C27" s="81" t="s">
        <v>33</v>
      </c>
      <c r="D27" s="81">
        <v>12</v>
      </c>
      <c r="E27" s="81" t="s">
        <v>34</v>
      </c>
      <c r="F27" s="81">
        <v>350</v>
      </c>
      <c r="G27" s="82">
        <v>2</v>
      </c>
      <c r="H27" s="82">
        <v>2</v>
      </c>
      <c r="I27" s="82">
        <v>2</v>
      </c>
      <c r="J27" s="82">
        <v>1</v>
      </c>
      <c r="K27" s="82">
        <v>2</v>
      </c>
      <c r="L27" s="82">
        <v>1</v>
      </c>
      <c r="M27" s="82">
        <f t="shared" si="0"/>
        <v>700</v>
      </c>
      <c r="N27" s="82">
        <f t="shared" si="1"/>
        <v>1400</v>
      </c>
      <c r="O27" s="82">
        <f t="shared" si="2"/>
        <v>700</v>
      </c>
      <c r="P27" s="81" t="s">
        <v>112</v>
      </c>
    </row>
    <row r="28" s="63" customFormat="1" ht="43" customHeight="1" spans="1:16">
      <c r="A28" s="77">
        <v>23</v>
      </c>
      <c r="B28" s="81" t="s">
        <v>99</v>
      </c>
      <c r="C28" s="81" t="s">
        <v>100</v>
      </c>
      <c r="D28" s="81">
        <v>16</v>
      </c>
      <c r="E28" s="81" t="s">
        <v>34</v>
      </c>
      <c r="F28" s="81">
        <v>251</v>
      </c>
      <c r="G28" s="82">
        <v>2</v>
      </c>
      <c r="H28" s="82">
        <v>2</v>
      </c>
      <c r="I28" s="82">
        <v>2</v>
      </c>
      <c r="J28" s="82">
        <v>1</v>
      </c>
      <c r="K28" s="82">
        <v>3</v>
      </c>
      <c r="L28" s="82">
        <v>1</v>
      </c>
      <c r="M28" s="82">
        <f t="shared" si="0"/>
        <v>502</v>
      </c>
      <c r="N28" s="82">
        <f t="shared" si="1"/>
        <v>1506</v>
      </c>
      <c r="O28" s="82">
        <f t="shared" si="2"/>
        <v>502</v>
      </c>
      <c r="P28" s="81" t="s">
        <v>113</v>
      </c>
    </row>
    <row r="29" s="63" customFormat="1" ht="43" customHeight="1" spans="1:16">
      <c r="A29" s="77">
        <v>24</v>
      </c>
      <c r="B29" s="81" t="s">
        <v>114</v>
      </c>
      <c r="C29" s="81" t="s">
        <v>33</v>
      </c>
      <c r="D29" s="81">
        <v>12</v>
      </c>
      <c r="E29" s="81" t="s">
        <v>34</v>
      </c>
      <c r="F29" s="81">
        <v>436</v>
      </c>
      <c r="G29" s="82">
        <v>2</v>
      </c>
      <c r="H29" s="82">
        <v>2</v>
      </c>
      <c r="I29" s="82">
        <v>2</v>
      </c>
      <c r="J29" s="82">
        <v>1</v>
      </c>
      <c r="K29" s="82">
        <v>2</v>
      </c>
      <c r="L29" s="82">
        <v>1</v>
      </c>
      <c r="M29" s="82">
        <f t="shared" si="0"/>
        <v>872</v>
      </c>
      <c r="N29" s="82">
        <f t="shared" si="1"/>
        <v>1744</v>
      </c>
      <c r="O29" s="82">
        <f t="shared" si="2"/>
        <v>872</v>
      </c>
      <c r="P29" s="81" t="s">
        <v>115</v>
      </c>
    </row>
    <row r="30" s="63" customFormat="1" ht="43" customHeight="1" spans="1:16">
      <c r="A30" s="77">
        <v>25</v>
      </c>
      <c r="B30" s="81" t="s">
        <v>116</v>
      </c>
      <c r="C30" s="81" t="s">
        <v>33</v>
      </c>
      <c r="D30" s="81">
        <v>12</v>
      </c>
      <c r="E30" s="81" t="s">
        <v>34</v>
      </c>
      <c r="F30" s="81">
        <v>408</v>
      </c>
      <c r="G30" s="82">
        <v>1</v>
      </c>
      <c r="H30" s="82">
        <v>1</v>
      </c>
      <c r="I30" s="82">
        <v>2</v>
      </c>
      <c r="J30" s="82">
        <v>2</v>
      </c>
      <c r="K30" s="82">
        <v>20</v>
      </c>
      <c r="L30" s="82">
        <v>1</v>
      </c>
      <c r="M30" s="82">
        <f t="shared" si="0"/>
        <v>816</v>
      </c>
      <c r="N30" s="82">
        <f t="shared" si="1"/>
        <v>8160</v>
      </c>
      <c r="O30" s="82">
        <f t="shared" si="2"/>
        <v>816</v>
      </c>
      <c r="P30" s="81" t="s">
        <v>117</v>
      </c>
    </row>
    <row r="31" s="63" customFormat="1" ht="43" customHeight="1" spans="1:16">
      <c r="A31" s="77">
        <v>26</v>
      </c>
      <c r="B31" s="81" t="s">
        <v>118</v>
      </c>
      <c r="C31" s="81" t="s">
        <v>33</v>
      </c>
      <c r="D31" s="81">
        <v>12</v>
      </c>
      <c r="E31" s="81" t="s">
        <v>34</v>
      </c>
      <c r="F31" s="81">
        <v>1497</v>
      </c>
      <c r="G31" s="82">
        <v>2</v>
      </c>
      <c r="H31" s="82">
        <v>2</v>
      </c>
      <c r="I31" s="82">
        <v>2</v>
      </c>
      <c r="J31" s="82">
        <v>1</v>
      </c>
      <c r="K31" s="82">
        <v>2</v>
      </c>
      <c r="L31" s="82">
        <v>1</v>
      </c>
      <c r="M31" s="82">
        <f t="shared" si="0"/>
        <v>2994</v>
      </c>
      <c r="N31" s="82">
        <f t="shared" si="1"/>
        <v>5988</v>
      </c>
      <c r="O31" s="82">
        <f t="shared" si="2"/>
        <v>2994</v>
      </c>
      <c r="P31" s="81"/>
    </row>
    <row r="32" s="70" customFormat="1" ht="43" hidden="1" customHeight="1" spans="1:16">
      <c r="A32" s="83" t="s">
        <v>156</v>
      </c>
      <c r="B32" s="84"/>
      <c r="C32" s="81"/>
      <c r="D32" s="81"/>
      <c r="E32" s="81"/>
      <c r="F32" s="85"/>
      <c r="G32" s="82"/>
      <c r="H32" s="82"/>
      <c r="I32" s="82"/>
      <c r="J32" s="82"/>
      <c r="K32" s="82"/>
      <c r="L32" s="82"/>
      <c r="M32" s="82">
        <f>SUM(M6:M31)</f>
        <v>38512</v>
      </c>
      <c r="N32" s="82">
        <f>SUM(N6:N31)</f>
        <v>93091</v>
      </c>
      <c r="O32" s="82">
        <f>SUM(O6:O31)</f>
        <v>54476</v>
      </c>
      <c r="P32" s="90"/>
    </row>
    <row r="33" s="70" customFormat="1" ht="43" customHeight="1" spans="1:16">
      <c r="A33" s="83" t="s">
        <v>157</v>
      </c>
      <c r="B33" s="84"/>
      <c r="C33" s="81"/>
      <c r="D33" s="81"/>
      <c r="E33" s="81"/>
      <c r="F33" s="85"/>
      <c r="G33" s="82"/>
      <c r="H33" s="82"/>
      <c r="I33" s="82"/>
      <c r="J33" s="82"/>
      <c r="K33" s="82"/>
      <c r="L33" s="82"/>
      <c r="M33" s="91">
        <f t="shared" ref="M33:O33" si="3">M32/1000</f>
        <v>38.512</v>
      </c>
      <c r="N33" s="91">
        <f t="shared" si="3"/>
        <v>93.091</v>
      </c>
      <c r="O33" s="91">
        <f t="shared" si="3"/>
        <v>54.476</v>
      </c>
      <c r="P33" s="90"/>
    </row>
    <row r="34" s="67" customFormat="1" ht="45" customHeight="1" spans="1:16">
      <c r="A34" s="80" t="s">
        <v>120</v>
      </c>
      <c r="B34" s="80"/>
      <c r="C34" s="80"/>
      <c r="D34" s="80"/>
      <c r="E34" s="80"/>
      <c r="F34" s="80"/>
      <c r="G34" s="80"/>
      <c r="H34" s="80"/>
      <c r="I34" s="80"/>
      <c r="J34" s="80"/>
      <c r="K34" s="80"/>
      <c r="L34" s="80"/>
      <c r="M34" s="80"/>
      <c r="N34" s="80"/>
      <c r="O34" s="80"/>
      <c r="P34" s="80"/>
    </row>
    <row r="35" s="63" customFormat="1" ht="43.5" customHeight="1" spans="1:16">
      <c r="A35" s="77">
        <v>1</v>
      </c>
      <c r="B35" s="81" t="s">
        <v>111</v>
      </c>
      <c r="C35" s="81" t="s">
        <v>78</v>
      </c>
      <c r="D35" s="81">
        <v>12</v>
      </c>
      <c r="E35" s="81" t="s">
        <v>122</v>
      </c>
      <c r="F35" s="81">
        <v>1184</v>
      </c>
      <c r="G35" s="82">
        <v>2</v>
      </c>
      <c r="H35" s="82">
        <v>2</v>
      </c>
      <c r="I35" s="82">
        <v>2</v>
      </c>
      <c r="J35" s="82">
        <v>1</v>
      </c>
      <c r="K35" s="82">
        <v>2</v>
      </c>
      <c r="L35" s="82">
        <v>1</v>
      </c>
      <c r="M35" s="82">
        <f>F35*G35*J35</f>
        <v>2368</v>
      </c>
      <c r="N35" s="82">
        <f>F35*H35*K35</f>
        <v>4736</v>
      </c>
      <c r="O35" s="82">
        <f>F35*I35*L35</f>
        <v>2368</v>
      </c>
      <c r="P35" s="85" t="s">
        <v>124</v>
      </c>
    </row>
    <row r="36" s="63" customFormat="1" ht="43.5" customHeight="1" spans="1:16">
      <c r="A36" s="77">
        <v>2</v>
      </c>
      <c r="B36" s="81" t="s">
        <v>125</v>
      </c>
      <c r="C36" s="81" t="s">
        <v>78</v>
      </c>
      <c r="D36" s="81">
        <v>12</v>
      </c>
      <c r="E36" s="81" t="s">
        <v>122</v>
      </c>
      <c r="F36" s="81">
        <v>638</v>
      </c>
      <c r="G36" s="82">
        <v>1</v>
      </c>
      <c r="H36" s="82">
        <v>1</v>
      </c>
      <c r="I36" s="82">
        <v>2</v>
      </c>
      <c r="J36" s="82">
        <v>1</v>
      </c>
      <c r="K36" s="82">
        <v>2</v>
      </c>
      <c r="L36" s="82">
        <v>1</v>
      </c>
      <c r="M36" s="82">
        <f t="shared" ref="M36:M42" si="4">F36*G36*J36</f>
        <v>638</v>
      </c>
      <c r="N36" s="82">
        <f t="shared" ref="N36:N42" si="5">F36*H36*K36</f>
        <v>1276</v>
      </c>
      <c r="O36" s="82">
        <f t="shared" ref="O36:O42" si="6">F36*I36*L36</f>
        <v>1276</v>
      </c>
      <c r="P36" s="85" t="s">
        <v>66</v>
      </c>
    </row>
    <row r="37" s="63" customFormat="1" ht="43.5" customHeight="1" spans="1:16">
      <c r="A37" s="77">
        <v>3</v>
      </c>
      <c r="B37" s="81" t="s">
        <v>126</v>
      </c>
      <c r="C37" s="81" t="s">
        <v>78</v>
      </c>
      <c r="D37" s="81">
        <v>12</v>
      </c>
      <c r="E37" s="81" t="s">
        <v>122</v>
      </c>
      <c r="F37" s="81">
        <v>761</v>
      </c>
      <c r="G37" s="82">
        <v>1</v>
      </c>
      <c r="H37" s="82">
        <v>1</v>
      </c>
      <c r="I37" s="82">
        <v>2</v>
      </c>
      <c r="J37" s="82">
        <v>1</v>
      </c>
      <c r="K37" s="82">
        <v>2</v>
      </c>
      <c r="L37" s="82">
        <v>1</v>
      </c>
      <c r="M37" s="82">
        <f t="shared" si="4"/>
        <v>761</v>
      </c>
      <c r="N37" s="82">
        <f t="shared" si="5"/>
        <v>1522</v>
      </c>
      <c r="O37" s="82">
        <f t="shared" si="6"/>
        <v>1522</v>
      </c>
      <c r="P37" s="85" t="s">
        <v>127</v>
      </c>
    </row>
    <row r="38" s="63" customFormat="1" ht="43.5" customHeight="1" spans="1:16">
      <c r="A38" s="77">
        <v>4</v>
      </c>
      <c r="B38" s="81" t="s">
        <v>128</v>
      </c>
      <c r="C38" s="81" t="s">
        <v>33</v>
      </c>
      <c r="D38" s="81">
        <v>12</v>
      </c>
      <c r="E38" s="81" t="s">
        <v>122</v>
      </c>
      <c r="F38" s="81">
        <v>419</v>
      </c>
      <c r="G38" s="82">
        <v>1</v>
      </c>
      <c r="H38" s="82">
        <v>1</v>
      </c>
      <c r="I38" s="82">
        <v>2</v>
      </c>
      <c r="J38" s="82">
        <v>1</v>
      </c>
      <c r="K38" s="82">
        <v>2</v>
      </c>
      <c r="L38" s="82">
        <v>1</v>
      </c>
      <c r="M38" s="82">
        <f t="shared" si="4"/>
        <v>419</v>
      </c>
      <c r="N38" s="82">
        <f t="shared" si="5"/>
        <v>838</v>
      </c>
      <c r="O38" s="82">
        <f t="shared" si="6"/>
        <v>838</v>
      </c>
      <c r="P38" s="85" t="s">
        <v>129</v>
      </c>
    </row>
    <row r="39" s="63" customFormat="1" ht="43.5" customHeight="1" spans="1:16">
      <c r="A39" s="77">
        <v>5</v>
      </c>
      <c r="B39" s="81" t="s">
        <v>130</v>
      </c>
      <c r="C39" s="81" t="s">
        <v>33</v>
      </c>
      <c r="D39" s="81">
        <v>12</v>
      </c>
      <c r="E39" s="81" t="s">
        <v>122</v>
      </c>
      <c r="F39" s="81">
        <v>821</v>
      </c>
      <c r="G39" s="82">
        <v>1</v>
      </c>
      <c r="H39" s="82">
        <v>1</v>
      </c>
      <c r="I39" s="82">
        <v>2</v>
      </c>
      <c r="J39" s="82">
        <v>1</v>
      </c>
      <c r="K39" s="82">
        <v>2</v>
      </c>
      <c r="L39" s="82">
        <v>1</v>
      </c>
      <c r="M39" s="82">
        <f t="shared" si="4"/>
        <v>821</v>
      </c>
      <c r="N39" s="82">
        <f t="shared" si="5"/>
        <v>1642</v>
      </c>
      <c r="O39" s="82">
        <f t="shared" si="6"/>
        <v>1642</v>
      </c>
      <c r="P39" s="85" t="s">
        <v>131</v>
      </c>
    </row>
    <row r="40" s="63" customFormat="1" ht="43.5" customHeight="1" spans="1:16">
      <c r="A40" s="77">
        <v>6</v>
      </c>
      <c r="B40" s="81" t="s">
        <v>132</v>
      </c>
      <c r="C40" s="81" t="s">
        <v>33</v>
      </c>
      <c r="D40" s="81">
        <v>12</v>
      </c>
      <c r="E40" s="81" t="s">
        <v>122</v>
      </c>
      <c r="F40" s="81">
        <v>478</v>
      </c>
      <c r="G40" s="82">
        <v>1</v>
      </c>
      <c r="H40" s="82">
        <v>1</v>
      </c>
      <c r="I40" s="82">
        <v>2</v>
      </c>
      <c r="J40" s="82">
        <v>1</v>
      </c>
      <c r="K40" s="82">
        <v>2</v>
      </c>
      <c r="L40" s="82">
        <v>1</v>
      </c>
      <c r="M40" s="82">
        <f t="shared" si="4"/>
        <v>478</v>
      </c>
      <c r="N40" s="82">
        <f t="shared" si="5"/>
        <v>956</v>
      </c>
      <c r="O40" s="82">
        <f t="shared" si="6"/>
        <v>956</v>
      </c>
      <c r="P40" s="85" t="s">
        <v>134</v>
      </c>
    </row>
    <row r="41" s="63" customFormat="1" ht="43.5" customHeight="1" spans="1:16">
      <c r="A41" s="77">
        <v>7</v>
      </c>
      <c r="B41" s="81" t="s">
        <v>135</v>
      </c>
      <c r="C41" s="81" t="s">
        <v>33</v>
      </c>
      <c r="D41" s="81">
        <v>12</v>
      </c>
      <c r="E41" s="81" t="s">
        <v>122</v>
      </c>
      <c r="F41" s="81">
        <v>638</v>
      </c>
      <c r="G41" s="82">
        <v>1</v>
      </c>
      <c r="H41" s="82">
        <v>1</v>
      </c>
      <c r="I41" s="82">
        <v>2</v>
      </c>
      <c r="J41" s="82">
        <v>1</v>
      </c>
      <c r="K41" s="82">
        <v>2</v>
      </c>
      <c r="L41" s="82">
        <v>1</v>
      </c>
      <c r="M41" s="82">
        <f t="shared" si="4"/>
        <v>638</v>
      </c>
      <c r="N41" s="82">
        <f t="shared" si="5"/>
        <v>1276</v>
      </c>
      <c r="O41" s="82">
        <f t="shared" si="6"/>
        <v>1276</v>
      </c>
      <c r="P41" s="85" t="s">
        <v>138</v>
      </c>
    </row>
    <row r="42" s="63" customFormat="1" ht="43.5" customHeight="1" spans="1:16">
      <c r="A42" s="77">
        <v>8</v>
      </c>
      <c r="B42" s="81" t="s">
        <v>139</v>
      </c>
      <c r="C42" s="81" t="s">
        <v>33</v>
      </c>
      <c r="D42" s="81">
        <v>12</v>
      </c>
      <c r="E42" s="81" t="s">
        <v>122</v>
      </c>
      <c r="F42" s="81">
        <v>701</v>
      </c>
      <c r="G42" s="82">
        <v>2</v>
      </c>
      <c r="H42" s="82">
        <v>2</v>
      </c>
      <c r="I42" s="82">
        <v>2</v>
      </c>
      <c r="J42" s="82">
        <v>1</v>
      </c>
      <c r="K42" s="82">
        <v>2</v>
      </c>
      <c r="L42" s="82">
        <v>1</v>
      </c>
      <c r="M42" s="82">
        <f t="shared" si="4"/>
        <v>1402</v>
      </c>
      <c r="N42" s="82">
        <f t="shared" si="5"/>
        <v>2804</v>
      </c>
      <c r="O42" s="82">
        <f t="shared" si="6"/>
        <v>1402</v>
      </c>
      <c r="P42" s="85" t="s">
        <v>138</v>
      </c>
    </row>
    <row r="43" s="70" customFormat="1" ht="42.75" hidden="1" customHeight="1" spans="1:16">
      <c r="A43" s="83" t="s">
        <v>156</v>
      </c>
      <c r="B43" s="84"/>
      <c r="C43" s="81"/>
      <c r="D43" s="81"/>
      <c r="E43" s="81"/>
      <c r="F43" s="85"/>
      <c r="G43" s="82"/>
      <c r="H43" s="82"/>
      <c r="I43" s="82"/>
      <c r="J43" s="82"/>
      <c r="K43" s="82"/>
      <c r="L43" s="82"/>
      <c r="M43" s="82">
        <f>SUM(M35:M42)</f>
        <v>7525</v>
      </c>
      <c r="N43" s="82">
        <f>SUM(N35:N42)</f>
        <v>15050</v>
      </c>
      <c r="O43" s="82">
        <f>SUM(O35:O42)</f>
        <v>11280</v>
      </c>
      <c r="P43" s="90"/>
    </row>
    <row r="44" s="70" customFormat="1" ht="46.5" customHeight="1" spans="1:16">
      <c r="A44" s="83" t="s">
        <v>157</v>
      </c>
      <c r="B44" s="84"/>
      <c r="C44" s="81"/>
      <c r="D44" s="81"/>
      <c r="E44" s="81"/>
      <c r="F44" s="85"/>
      <c r="G44" s="82"/>
      <c r="H44" s="82"/>
      <c r="I44" s="82"/>
      <c r="J44" s="82"/>
      <c r="K44" s="82"/>
      <c r="L44" s="82"/>
      <c r="M44" s="91">
        <f t="shared" ref="M44:O44" si="7">M43/1000</f>
        <v>7.525</v>
      </c>
      <c r="N44" s="91">
        <f t="shared" si="7"/>
        <v>15.05</v>
      </c>
      <c r="O44" s="91">
        <f t="shared" si="7"/>
        <v>11.28</v>
      </c>
      <c r="P44" s="90"/>
    </row>
    <row r="45" s="71" customFormat="1" ht="46.5" customHeight="1" spans="1:16">
      <c r="A45" s="86">
        <f>A42+A31</f>
        <v>34</v>
      </c>
      <c r="B45" s="81" t="s">
        <v>158</v>
      </c>
      <c r="C45" s="81"/>
      <c r="D45" s="81"/>
      <c r="E45" s="81"/>
      <c r="F45" s="85"/>
      <c r="G45" s="82"/>
      <c r="H45" s="82"/>
      <c r="I45" s="82"/>
      <c r="J45" s="82"/>
      <c r="K45" s="82"/>
      <c r="L45" s="82"/>
      <c r="M45" s="91">
        <f>M44+M33</f>
        <v>46.037</v>
      </c>
      <c r="N45" s="91">
        <f>N44+N33</f>
        <v>108.141</v>
      </c>
      <c r="O45" s="91">
        <f>O44+O33</f>
        <v>65.756</v>
      </c>
      <c r="P45" s="90"/>
    </row>
    <row r="54" ht="20.25" spans="12:12">
      <c r="L54" s="92"/>
    </row>
    <row r="55" ht="20.25" spans="12:12">
      <c r="L55" s="92"/>
    </row>
  </sheetData>
  <autoFilter ref="A4:P45">
    <extLst/>
  </autoFilter>
  <mergeCells count="24">
    <mergeCell ref="A1:P1"/>
    <mergeCell ref="A2:P2"/>
    <mergeCell ref="A5:P5"/>
    <mergeCell ref="A32:B32"/>
    <mergeCell ref="A33:B33"/>
    <mergeCell ref="A34:P34"/>
    <mergeCell ref="A43:B43"/>
    <mergeCell ref="A44:B44"/>
    <mergeCell ref="A3:A4"/>
    <mergeCell ref="B3:B4"/>
    <mergeCell ref="C3:C4"/>
    <mergeCell ref="D3:D4"/>
    <mergeCell ref="E3:E4"/>
    <mergeCell ref="F3:F4"/>
    <mergeCell ref="G3:G4"/>
    <mergeCell ref="H3:H4"/>
    <mergeCell ref="I3:I4"/>
    <mergeCell ref="J3:J4"/>
    <mergeCell ref="K3:K4"/>
    <mergeCell ref="L3:L4"/>
    <mergeCell ref="M3:M4"/>
    <mergeCell ref="N3:N4"/>
    <mergeCell ref="O3:O4"/>
    <mergeCell ref="P3:P4"/>
  </mergeCells>
  <printOptions horizontalCentered="1"/>
  <pageMargins left="0.75" right="0.75" top="0.39" bottom="0" header="0.51" footer="0.51"/>
  <pageSetup paperSize="9" scale="35" orientation="portrait" horizontalDpi="600" verticalDpi="600"/>
  <headerFooter alignWithMargins="0" scaleWithDoc="0">
    <oddFooter>&amp;C&amp;P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4"/>
  </sheetPr>
  <dimension ref="A1:L23"/>
  <sheetViews>
    <sheetView view="pageBreakPreview" zoomScale="50" zoomScaleNormal="100" workbookViewId="0">
      <pane xSplit="2" ySplit="4" topLeftCell="C5" activePane="bottomRight" state="frozen"/>
      <selection/>
      <selection pane="topRight"/>
      <selection pane="bottomLeft"/>
      <selection pane="bottomRight" activeCell="S9" sqref="S9"/>
    </sheetView>
  </sheetViews>
  <sheetFormatPr defaultColWidth="9" defaultRowHeight="22.5"/>
  <cols>
    <col min="1" max="1" width="12.5" style="44" customWidth="1"/>
    <col min="2" max="2" width="57.25" style="44" customWidth="1"/>
    <col min="3" max="3" width="19.5" style="44" customWidth="1"/>
    <col min="4" max="9" width="11.5" style="45" customWidth="1"/>
    <col min="10" max="10" width="18" style="46" customWidth="1"/>
    <col min="11" max="11" width="20" style="46" customWidth="1"/>
    <col min="12" max="16384" width="9" style="47"/>
  </cols>
  <sheetData>
    <row r="1" ht="72" customHeight="1" spans="1:11">
      <c r="A1" s="48" t="s">
        <v>159</v>
      </c>
      <c r="B1" s="48"/>
      <c r="C1" s="48"/>
      <c r="D1" s="48"/>
      <c r="E1" s="48"/>
      <c r="F1" s="48"/>
      <c r="G1" s="48"/>
      <c r="H1" s="48"/>
      <c r="I1" s="48"/>
      <c r="J1" s="48"/>
      <c r="K1" s="48"/>
    </row>
    <row r="2" customFormat="1" ht="48" customHeight="1" spans="1:11">
      <c r="A2" s="49" t="s">
        <v>1</v>
      </c>
      <c r="B2" s="49"/>
      <c r="C2" s="49"/>
      <c r="D2" s="49"/>
      <c r="E2" s="49"/>
      <c r="F2" s="49"/>
      <c r="G2" s="49"/>
      <c r="H2" s="49"/>
      <c r="I2" s="49"/>
      <c r="J2" s="49"/>
      <c r="K2" s="49"/>
    </row>
    <row r="3" s="40" customFormat="1" ht="46.5" customHeight="1" spans="1:11">
      <c r="A3" s="50" t="s">
        <v>2</v>
      </c>
      <c r="B3" s="50" t="s">
        <v>160</v>
      </c>
      <c r="C3" s="50" t="s">
        <v>161</v>
      </c>
      <c r="D3" s="51" t="s">
        <v>162</v>
      </c>
      <c r="E3" s="52"/>
      <c r="F3" s="52"/>
      <c r="G3" s="52"/>
      <c r="H3" s="52"/>
      <c r="I3" s="52"/>
      <c r="J3" s="60" t="s">
        <v>163</v>
      </c>
      <c r="K3" s="60" t="s">
        <v>164</v>
      </c>
    </row>
    <row r="4" s="40" customFormat="1" ht="46.5" customHeight="1" spans="1:11">
      <c r="A4" s="50"/>
      <c r="B4" s="50"/>
      <c r="C4" s="50"/>
      <c r="D4" s="51" t="s">
        <v>165</v>
      </c>
      <c r="E4" s="53" t="s">
        <v>166</v>
      </c>
      <c r="F4" s="53" t="s">
        <v>167</v>
      </c>
      <c r="G4" s="53" t="s">
        <v>168</v>
      </c>
      <c r="H4" s="53" t="s">
        <v>169</v>
      </c>
      <c r="I4" s="53" t="s">
        <v>170</v>
      </c>
      <c r="J4" s="60"/>
      <c r="K4" s="61"/>
    </row>
    <row r="5" s="41" customFormat="1" ht="45" customHeight="1" spans="1:11">
      <c r="A5" s="54" t="s">
        <v>120</v>
      </c>
      <c r="B5" s="54"/>
      <c r="C5" s="54"/>
      <c r="D5" s="54"/>
      <c r="E5" s="54"/>
      <c r="F5" s="54"/>
      <c r="G5" s="54"/>
      <c r="H5" s="54"/>
      <c r="I5" s="54"/>
      <c r="J5" s="54"/>
      <c r="K5" s="54"/>
    </row>
    <row r="6" s="42" customFormat="1" ht="54" customHeight="1" spans="1:12">
      <c r="A6" s="55">
        <v>1</v>
      </c>
      <c r="B6" s="56" t="s">
        <v>171</v>
      </c>
      <c r="C6" s="56" t="s">
        <v>172</v>
      </c>
      <c r="D6" s="57"/>
      <c r="E6" s="57"/>
      <c r="F6" s="57"/>
      <c r="G6" s="57"/>
      <c r="H6" s="58" t="s">
        <v>173</v>
      </c>
      <c r="I6" s="57"/>
      <c r="J6" s="62">
        <v>2</v>
      </c>
      <c r="K6" s="62">
        <v>0.2</v>
      </c>
      <c r="L6" s="63"/>
    </row>
    <row r="7" s="42" customFormat="1" ht="54" customHeight="1" spans="1:12">
      <c r="A7" s="55">
        <v>2</v>
      </c>
      <c r="B7" s="56" t="s">
        <v>174</v>
      </c>
      <c r="C7" s="56" t="s">
        <v>172</v>
      </c>
      <c r="D7" s="57"/>
      <c r="E7" s="57"/>
      <c r="F7" s="57"/>
      <c r="G7" s="57"/>
      <c r="H7" s="58" t="s">
        <v>173</v>
      </c>
      <c r="I7" s="57"/>
      <c r="J7" s="62">
        <v>2.2</v>
      </c>
      <c r="K7" s="62">
        <v>0.1</v>
      </c>
      <c r="L7" s="63"/>
    </row>
    <row r="8" s="42" customFormat="1" ht="54" customHeight="1" spans="1:12">
      <c r="A8" s="55">
        <v>3</v>
      </c>
      <c r="B8" s="56" t="s">
        <v>175</v>
      </c>
      <c r="C8" s="56" t="s">
        <v>172</v>
      </c>
      <c r="D8" s="57"/>
      <c r="E8" s="57"/>
      <c r="F8" s="57"/>
      <c r="G8" s="57"/>
      <c r="H8" s="58" t="s">
        <v>173</v>
      </c>
      <c r="I8" s="57"/>
      <c r="J8" s="62">
        <v>2.5</v>
      </c>
      <c r="K8" s="62">
        <v>0.1</v>
      </c>
      <c r="L8" s="63"/>
    </row>
    <row r="9" s="42" customFormat="1" ht="54" customHeight="1" spans="1:12">
      <c r="A9" s="55">
        <v>4</v>
      </c>
      <c r="B9" s="56" t="s">
        <v>176</v>
      </c>
      <c r="C9" s="56" t="s">
        <v>172</v>
      </c>
      <c r="D9" s="57"/>
      <c r="E9" s="57"/>
      <c r="F9" s="57"/>
      <c r="G9" s="57"/>
      <c r="H9" s="58" t="s">
        <v>173</v>
      </c>
      <c r="I9" s="57"/>
      <c r="J9" s="62">
        <v>2.55</v>
      </c>
      <c r="K9" s="62">
        <v>0.1</v>
      </c>
      <c r="L9" s="63"/>
    </row>
    <row r="10" s="42" customFormat="1" ht="54" customHeight="1" spans="1:12">
      <c r="A10" s="55">
        <v>5</v>
      </c>
      <c r="B10" s="56" t="s">
        <v>177</v>
      </c>
      <c r="C10" s="56" t="s">
        <v>172</v>
      </c>
      <c r="D10" s="57"/>
      <c r="E10" s="57"/>
      <c r="F10" s="57"/>
      <c r="G10" s="57"/>
      <c r="H10" s="58" t="s">
        <v>173</v>
      </c>
      <c r="I10" s="57"/>
      <c r="J10" s="62">
        <v>2.58</v>
      </c>
      <c r="K10" s="62">
        <v>0.2</v>
      </c>
      <c r="L10" s="63"/>
    </row>
    <row r="11" s="42" customFormat="1" ht="54" customHeight="1" spans="1:12">
      <c r="A11" s="55">
        <v>6</v>
      </c>
      <c r="B11" s="56" t="s">
        <v>178</v>
      </c>
      <c r="C11" s="56" t="s">
        <v>172</v>
      </c>
      <c r="D11" s="57"/>
      <c r="E11" s="57"/>
      <c r="F11" s="57"/>
      <c r="G11" s="57"/>
      <c r="H11" s="58" t="s">
        <v>173</v>
      </c>
      <c r="I11" s="57"/>
      <c r="J11" s="62">
        <v>2.62</v>
      </c>
      <c r="K11" s="62">
        <v>0.1</v>
      </c>
      <c r="L11" s="63"/>
    </row>
    <row r="12" s="42" customFormat="1" ht="54" customHeight="1" spans="1:12">
      <c r="A12" s="55">
        <v>7</v>
      </c>
      <c r="B12" s="56" t="s">
        <v>179</v>
      </c>
      <c r="C12" s="56" t="s">
        <v>172</v>
      </c>
      <c r="D12" s="57"/>
      <c r="E12" s="57"/>
      <c r="F12" s="57"/>
      <c r="G12" s="57"/>
      <c r="H12" s="58" t="s">
        <v>173</v>
      </c>
      <c r="I12" s="57"/>
      <c r="J12" s="62">
        <v>2</v>
      </c>
      <c r="K12" s="62">
        <v>0.3</v>
      </c>
      <c r="L12" s="63"/>
    </row>
    <row r="13" s="42" customFormat="1" ht="54" customHeight="1" spans="1:12">
      <c r="A13" s="55">
        <v>8</v>
      </c>
      <c r="B13" s="56" t="s">
        <v>180</v>
      </c>
      <c r="C13" s="56" t="s">
        <v>172</v>
      </c>
      <c r="D13" s="57"/>
      <c r="E13" s="57"/>
      <c r="F13" s="57"/>
      <c r="G13" s="57"/>
      <c r="H13" s="58" t="s">
        <v>173</v>
      </c>
      <c r="I13" s="57"/>
      <c r="J13" s="62">
        <v>2.2</v>
      </c>
      <c r="K13" s="62">
        <v>0.1</v>
      </c>
      <c r="L13" s="63"/>
    </row>
    <row r="14" s="42" customFormat="1" ht="54" customHeight="1" spans="1:12">
      <c r="A14" s="55">
        <v>9</v>
      </c>
      <c r="B14" s="56" t="s">
        <v>181</v>
      </c>
      <c r="C14" s="56" t="s">
        <v>172</v>
      </c>
      <c r="D14" s="57"/>
      <c r="E14" s="57"/>
      <c r="F14" s="57"/>
      <c r="G14" s="57"/>
      <c r="H14" s="58" t="s">
        <v>173</v>
      </c>
      <c r="I14" s="57"/>
      <c r="J14" s="62">
        <v>1.8</v>
      </c>
      <c r="K14" s="62">
        <v>0.5</v>
      </c>
      <c r="L14" s="63"/>
    </row>
    <row r="15" s="42" customFormat="1" ht="54" customHeight="1" spans="1:12">
      <c r="A15" s="55">
        <v>10</v>
      </c>
      <c r="B15" s="56" t="s">
        <v>182</v>
      </c>
      <c r="C15" s="56" t="s">
        <v>172</v>
      </c>
      <c r="D15" s="57" t="s">
        <v>173</v>
      </c>
      <c r="E15" s="57"/>
      <c r="F15" s="57"/>
      <c r="G15" s="57"/>
      <c r="H15" s="58"/>
      <c r="I15" s="57"/>
      <c r="J15" s="62" t="s">
        <v>183</v>
      </c>
      <c r="K15" s="62">
        <v>0.25</v>
      </c>
      <c r="L15" s="63"/>
    </row>
    <row r="16" s="42" customFormat="1" ht="54" customHeight="1" spans="1:12">
      <c r="A16" s="55">
        <v>11</v>
      </c>
      <c r="B16" s="56" t="s">
        <v>184</v>
      </c>
      <c r="C16" s="56" t="s">
        <v>172</v>
      </c>
      <c r="D16" s="57" t="s">
        <v>173</v>
      </c>
      <c r="E16" s="57"/>
      <c r="F16" s="57"/>
      <c r="G16" s="57"/>
      <c r="H16" s="58"/>
      <c r="I16" s="57"/>
      <c r="J16" s="62" t="s">
        <v>183</v>
      </c>
      <c r="K16" s="62">
        <v>0.05</v>
      </c>
      <c r="L16" s="63"/>
    </row>
    <row r="17" s="42" customFormat="1" ht="54" customHeight="1" spans="1:12">
      <c r="A17" s="55">
        <v>12</v>
      </c>
      <c r="B17" s="56" t="s">
        <v>185</v>
      </c>
      <c r="C17" s="56" t="s">
        <v>172</v>
      </c>
      <c r="D17" s="57"/>
      <c r="E17" s="57"/>
      <c r="F17" s="57"/>
      <c r="G17" s="57"/>
      <c r="H17" s="58" t="s">
        <v>173</v>
      </c>
      <c r="I17" s="57"/>
      <c r="J17" s="62" t="s">
        <v>186</v>
      </c>
      <c r="K17" s="62">
        <v>0.5</v>
      </c>
      <c r="L17" s="63"/>
    </row>
    <row r="18" s="42" customFormat="1" ht="54" customHeight="1" spans="1:12">
      <c r="A18" s="55">
        <v>13</v>
      </c>
      <c r="B18" s="56" t="s">
        <v>187</v>
      </c>
      <c r="C18" s="56" t="s">
        <v>172</v>
      </c>
      <c r="D18" s="57"/>
      <c r="E18" s="57"/>
      <c r="F18" s="57"/>
      <c r="G18" s="57"/>
      <c r="H18" s="58" t="s">
        <v>173</v>
      </c>
      <c r="I18" s="57"/>
      <c r="J18" s="62">
        <v>0.6</v>
      </c>
      <c r="K18" s="62">
        <v>0.3</v>
      </c>
      <c r="L18" s="63"/>
    </row>
    <row r="19" s="42" customFormat="1" ht="54" customHeight="1" spans="1:12">
      <c r="A19" s="55">
        <v>14</v>
      </c>
      <c r="B19" s="56" t="s">
        <v>188</v>
      </c>
      <c r="C19" s="56" t="s">
        <v>172</v>
      </c>
      <c r="D19" s="57"/>
      <c r="E19" s="57"/>
      <c r="F19" s="57"/>
      <c r="G19" s="57"/>
      <c r="H19" s="58" t="s">
        <v>173</v>
      </c>
      <c r="I19" s="57"/>
      <c r="J19" s="62">
        <v>0.6</v>
      </c>
      <c r="K19" s="62">
        <v>0.1</v>
      </c>
      <c r="L19" s="63"/>
    </row>
    <row r="20" s="42" customFormat="1" ht="54" customHeight="1" spans="1:12">
      <c r="A20" s="55">
        <v>15</v>
      </c>
      <c r="B20" s="56" t="s">
        <v>189</v>
      </c>
      <c r="C20" s="56" t="s">
        <v>172</v>
      </c>
      <c r="D20" s="57"/>
      <c r="E20" s="57"/>
      <c r="F20" s="57"/>
      <c r="G20" s="57"/>
      <c r="H20" s="58" t="s">
        <v>173</v>
      </c>
      <c r="I20" s="57"/>
      <c r="J20" s="62">
        <v>0.7</v>
      </c>
      <c r="K20" s="62">
        <v>0.1</v>
      </c>
      <c r="L20" s="63"/>
    </row>
    <row r="21" s="42" customFormat="1" ht="54" customHeight="1" spans="1:12">
      <c r="A21" s="55">
        <v>16</v>
      </c>
      <c r="B21" s="56" t="s">
        <v>190</v>
      </c>
      <c r="C21" s="56" t="s">
        <v>172</v>
      </c>
      <c r="D21" s="57"/>
      <c r="E21" s="57"/>
      <c r="F21" s="57"/>
      <c r="G21" s="57"/>
      <c r="H21" s="58" t="s">
        <v>173</v>
      </c>
      <c r="I21" s="57"/>
      <c r="J21" s="62">
        <v>0.9</v>
      </c>
      <c r="K21" s="62">
        <v>0.2</v>
      </c>
      <c r="L21" s="63"/>
    </row>
    <row r="22" s="43" customFormat="1" ht="54" customHeight="1" spans="1:11">
      <c r="A22" s="59">
        <f>A21</f>
        <v>16</v>
      </c>
      <c r="B22" s="50" t="s">
        <v>191</v>
      </c>
      <c r="C22" s="59"/>
      <c r="D22" s="59"/>
      <c r="E22" s="59"/>
      <c r="F22" s="59"/>
      <c r="G22" s="59"/>
      <c r="H22" s="59"/>
      <c r="I22" s="59"/>
      <c r="J22" s="59"/>
      <c r="K22" s="59"/>
    </row>
    <row r="23" ht="46.5" customHeight="1"/>
  </sheetData>
  <autoFilter ref="A3:K22">
    <extLst/>
  </autoFilter>
  <mergeCells count="9">
    <mergeCell ref="A1:K1"/>
    <mergeCell ref="A2:K2"/>
    <mergeCell ref="D3:I3"/>
    <mergeCell ref="A5:K5"/>
    <mergeCell ref="A3:A4"/>
    <mergeCell ref="B3:B4"/>
    <mergeCell ref="C3:C4"/>
    <mergeCell ref="J3:J4"/>
    <mergeCell ref="K3:K4"/>
  </mergeCells>
  <printOptions horizontalCentered="1"/>
  <pageMargins left="0" right="0" top="0.590277777777778" bottom="0" header="0.511805555555556" footer="0.156944444444444"/>
  <pageSetup paperSize="9" scale="30" orientation="portrait" horizontalDpi="600"/>
  <headerFooter alignWithMargins="0" scaleWithDoc="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0"/>
  </sheetPr>
  <dimension ref="A1:IG9"/>
  <sheetViews>
    <sheetView view="pageBreakPreview" zoomScale="70" zoomScaleNormal="60" workbookViewId="0">
      <pane xSplit="12" ySplit="6" topLeftCell="AH7" activePane="bottomRight" state="frozen"/>
      <selection/>
      <selection pane="topRight"/>
      <selection pane="bottomLeft"/>
      <selection pane="bottomRight" activeCell="A1" sqref="A1:AN1"/>
    </sheetView>
  </sheetViews>
  <sheetFormatPr defaultColWidth="9" defaultRowHeight="18.75"/>
  <cols>
    <col min="1" max="1" width="6.625" style="4" customWidth="1"/>
    <col min="2" max="2" width="9.25" style="4" customWidth="1"/>
    <col min="3" max="3" width="15.75" style="4" customWidth="1"/>
    <col min="4" max="4" width="6.75" style="4" customWidth="1"/>
    <col min="5" max="5" width="15.125" style="4" customWidth="1"/>
    <col min="6" max="6" width="7.375" style="4" customWidth="1"/>
    <col min="7" max="7" width="6.375" style="4" customWidth="1"/>
    <col min="8" max="8" width="6.875" style="4" customWidth="1"/>
    <col min="9" max="9" width="8.25" style="4" customWidth="1"/>
    <col min="10" max="10" width="5.875" style="5" customWidth="1"/>
    <col min="11" max="11" width="9" style="6" customWidth="1"/>
    <col min="12" max="12" width="28.375" style="4" customWidth="1"/>
    <col min="13" max="13" width="12.125" style="4" customWidth="1"/>
    <col min="14" max="15" width="9" style="4" customWidth="1"/>
    <col min="16" max="16" width="11.375" style="4" customWidth="1"/>
    <col min="17" max="17" width="6.25" style="4" customWidth="1"/>
    <col min="18" max="18" width="5.875" style="4" customWidth="1"/>
    <col min="19" max="20" width="6.25" style="4" customWidth="1"/>
    <col min="21" max="21" width="6.125" style="4" customWidth="1"/>
    <col min="22" max="26" width="6.25" style="4" customWidth="1"/>
    <col min="27" max="33" width="7.25" style="4" customWidth="1"/>
    <col min="34" max="35" width="7.125" style="4" customWidth="1"/>
    <col min="36" max="36" width="9" style="4"/>
    <col min="37" max="37" width="6.875" style="4" customWidth="1"/>
    <col min="38" max="38" width="6.25" style="4" customWidth="1"/>
    <col min="39" max="39" width="6.625" style="4" customWidth="1"/>
    <col min="40" max="40" width="11.875" style="4" customWidth="1"/>
    <col min="41" max="42" width="9" style="4"/>
    <col min="43" max="247" width="9" style="7"/>
    <col min="248" max="248" width="6.625" style="7" customWidth="1"/>
    <col min="249" max="249" width="9.25" style="7" customWidth="1"/>
    <col min="250" max="250" width="15.75" style="7" customWidth="1"/>
    <col min="251" max="251" width="15.125" style="7" customWidth="1"/>
    <col min="252" max="253" width="8.125" style="7" customWidth="1"/>
    <col min="254" max="254" width="9.125" style="7" customWidth="1"/>
    <col min="255" max="255" width="6.375" style="7" customWidth="1"/>
    <col min="256" max="259" width="9" style="7" hidden="1" customWidth="1"/>
    <col min="260" max="260" width="28.375" style="7" customWidth="1"/>
    <col min="261" max="269" width="9" style="7" hidden="1" customWidth="1"/>
    <col min="270" max="270" width="11.375" style="7" customWidth="1"/>
    <col min="271" max="271" width="6.25" style="7" customWidth="1"/>
    <col min="272" max="272" width="5.875" style="7" customWidth="1"/>
    <col min="273" max="274" width="6.25" style="7" customWidth="1"/>
    <col min="275" max="275" width="6.125" style="7" customWidth="1"/>
    <col min="276" max="280" width="6.25" style="7" customWidth="1"/>
    <col min="281" max="287" width="7.25" style="7" customWidth="1"/>
    <col min="288" max="289" width="7.125" style="7" customWidth="1"/>
    <col min="290" max="290" width="9" style="7"/>
    <col min="291" max="291" width="6.875" style="7" customWidth="1"/>
    <col min="292" max="292" width="6.25" style="7" customWidth="1"/>
    <col min="293" max="293" width="6.625" style="7" customWidth="1"/>
    <col min="294" max="294" width="11.875" style="7" customWidth="1"/>
    <col min="295" max="295" width="19.5" style="7" customWidth="1"/>
    <col min="296" max="503" width="9" style="7"/>
    <col min="504" max="504" width="6.625" style="7" customWidth="1"/>
    <col min="505" max="505" width="9.25" style="7" customWidth="1"/>
    <col min="506" max="506" width="15.75" style="7" customWidth="1"/>
    <col min="507" max="507" width="15.125" style="7" customWidth="1"/>
    <col min="508" max="509" width="8.125" style="7" customWidth="1"/>
    <col min="510" max="510" width="9.125" style="7" customWidth="1"/>
    <col min="511" max="511" width="6.375" style="7" customWidth="1"/>
    <col min="512" max="515" width="9" style="7" hidden="1" customWidth="1"/>
    <col min="516" max="516" width="28.375" style="7" customWidth="1"/>
    <col min="517" max="525" width="9" style="7" hidden="1" customWidth="1"/>
    <col min="526" max="526" width="11.375" style="7" customWidth="1"/>
    <col min="527" max="527" width="6.25" style="7" customWidth="1"/>
    <col min="528" max="528" width="5.875" style="7" customWidth="1"/>
    <col min="529" max="530" width="6.25" style="7" customWidth="1"/>
    <col min="531" max="531" width="6.125" style="7" customWidth="1"/>
    <col min="532" max="536" width="6.25" style="7" customWidth="1"/>
    <col min="537" max="543" width="7.25" style="7" customWidth="1"/>
    <col min="544" max="545" width="7.125" style="7" customWidth="1"/>
    <col min="546" max="546" width="9" style="7"/>
    <col min="547" max="547" width="6.875" style="7" customWidth="1"/>
    <col min="548" max="548" width="6.25" style="7" customWidth="1"/>
    <col min="549" max="549" width="6.625" style="7" customWidth="1"/>
    <col min="550" max="550" width="11.875" style="7" customWidth="1"/>
    <col min="551" max="551" width="19.5" style="7" customWidth="1"/>
    <col min="552" max="759" width="9" style="7"/>
    <col min="760" max="760" width="6.625" style="7" customWidth="1"/>
    <col min="761" max="761" width="9.25" style="7" customWidth="1"/>
    <col min="762" max="762" width="15.75" style="7" customWidth="1"/>
    <col min="763" max="763" width="15.125" style="7" customWidth="1"/>
    <col min="764" max="765" width="8.125" style="7" customWidth="1"/>
    <col min="766" max="766" width="9.125" style="7" customWidth="1"/>
    <col min="767" max="767" width="6.375" style="7" customWidth="1"/>
    <col min="768" max="771" width="9" style="7" hidden="1" customWidth="1"/>
    <col min="772" max="772" width="28.375" style="7" customWidth="1"/>
    <col min="773" max="781" width="9" style="7" hidden="1" customWidth="1"/>
    <col min="782" max="782" width="11.375" style="7" customWidth="1"/>
    <col min="783" max="783" width="6.25" style="7" customWidth="1"/>
    <col min="784" max="784" width="5.875" style="7" customWidth="1"/>
    <col min="785" max="786" width="6.25" style="7" customWidth="1"/>
    <col min="787" max="787" width="6.125" style="7" customWidth="1"/>
    <col min="788" max="792" width="6.25" style="7" customWidth="1"/>
    <col min="793" max="799" width="7.25" style="7" customWidth="1"/>
    <col min="800" max="801" width="7.125" style="7" customWidth="1"/>
    <col min="802" max="802" width="9" style="7"/>
    <col min="803" max="803" width="6.875" style="7" customWidth="1"/>
    <col min="804" max="804" width="6.25" style="7" customWidth="1"/>
    <col min="805" max="805" width="6.625" style="7" customWidth="1"/>
    <col min="806" max="806" width="11.875" style="7" customWidth="1"/>
    <col min="807" max="807" width="19.5" style="7" customWidth="1"/>
    <col min="808" max="1015" width="9" style="7"/>
    <col min="1016" max="1016" width="6.625" style="7" customWidth="1"/>
    <col min="1017" max="1017" width="9.25" style="7" customWidth="1"/>
    <col min="1018" max="1018" width="15.75" style="7" customWidth="1"/>
    <col min="1019" max="1019" width="15.125" style="7" customWidth="1"/>
    <col min="1020" max="1021" width="8.125" style="7" customWidth="1"/>
    <col min="1022" max="1022" width="9.125" style="7" customWidth="1"/>
    <col min="1023" max="1023" width="6.375" style="7" customWidth="1"/>
    <col min="1024" max="1027" width="9" style="7" hidden="1" customWidth="1"/>
    <col min="1028" max="1028" width="28.375" style="7" customWidth="1"/>
    <col min="1029" max="1037" width="9" style="7" hidden="1" customWidth="1"/>
    <col min="1038" max="1038" width="11.375" style="7" customWidth="1"/>
    <col min="1039" max="1039" width="6.25" style="7" customWidth="1"/>
    <col min="1040" max="1040" width="5.875" style="7" customWidth="1"/>
    <col min="1041" max="1042" width="6.25" style="7" customWidth="1"/>
    <col min="1043" max="1043" width="6.125" style="7" customWidth="1"/>
    <col min="1044" max="1048" width="6.25" style="7" customWidth="1"/>
    <col min="1049" max="1055" width="7.25" style="7" customWidth="1"/>
    <col min="1056" max="1057" width="7.125" style="7" customWidth="1"/>
    <col min="1058" max="1058" width="9" style="7"/>
    <col min="1059" max="1059" width="6.875" style="7" customWidth="1"/>
    <col min="1060" max="1060" width="6.25" style="7" customWidth="1"/>
    <col min="1061" max="1061" width="6.625" style="7" customWidth="1"/>
    <col min="1062" max="1062" width="11.875" style="7" customWidth="1"/>
    <col min="1063" max="1063" width="19.5" style="7" customWidth="1"/>
    <col min="1064" max="1271" width="9" style="7"/>
    <col min="1272" max="1272" width="6.625" style="7" customWidth="1"/>
    <col min="1273" max="1273" width="9.25" style="7" customWidth="1"/>
    <col min="1274" max="1274" width="15.75" style="7" customWidth="1"/>
    <col min="1275" max="1275" width="15.125" style="7" customWidth="1"/>
    <col min="1276" max="1277" width="8.125" style="7" customWidth="1"/>
    <col min="1278" max="1278" width="9.125" style="7" customWidth="1"/>
    <col min="1279" max="1279" width="6.375" style="7" customWidth="1"/>
    <col min="1280" max="1283" width="9" style="7" hidden="1" customWidth="1"/>
    <col min="1284" max="1284" width="28.375" style="7" customWidth="1"/>
    <col min="1285" max="1293" width="9" style="7" hidden="1" customWidth="1"/>
    <col min="1294" max="1294" width="11.375" style="7" customWidth="1"/>
    <col min="1295" max="1295" width="6.25" style="7" customWidth="1"/>
    <col min="1296" max="1296" width="5.875" style="7" customWidth="1"/>
    <col min="1297" max="1298" width="6.25" style="7" customWidth="1"/>
    <col min="1299" max="1299" width="6.125" style="7" customWidth="1"/>
    <col min="1300" max="1304" width="6.25" style="7" customWidth="1"/>
    <col min="1305" max="1311" width="7.25" style="7" customWidth="1"/>
    <col min="1312" max="1313" width="7.125" style="7" customWidth="1"/>
    <col min="1314" max="1314" width="9" style="7"/>
    <col min="1315" max="1315" width="6.875" style="7" customWidth="1"/>
    <col min="1316" max="1316" width="6.25" style="7" customWidth="1"/>
    <col min="1317" max="1317" width="6.625" style="7" customWidth="1"/>
    <col min="1318" max="1318" width="11.875" style="7" customWidth="1"/>
    <col min="1319" max="1319" width="19.5" style="7" customWidth="1"/>
    <col min="1320" max="1527" width="9" style="7"/>
    <col min="1528" max="1528" width="6.625" style="7" customWidth="1"/>
    <col min="1529" max="1529" width="9.25" style="7" customWidth="1"/>
    <col min="1530" max="1530" width="15.75" style="7" customWidth="1"/>
    <col min="1531" max="1531" width="15.125" style="7" customWidth="1"/>
    <col min="1532" max="1533" width="8.125" style="7" customWidth="1"/>
    <col min="1534" max="1534" width="9.125" style="7" customWidth="1"/>
    <col min="1535" max="1535" width="6.375" style="7" customWidth="1"/>
    <col min="1536" max="1539" width="9" style="7" hidden="1" customWidth="1"/>
    <col min="1540" max="1540" width="28.375" style="7" customWidth="1"/>
    <col min="1541" max="1549" width="9" style="7" hidden="1" customWidth="1"/>
    <col min="1550" max="1550" width="11.375" style="7" customWidth="1"/>
    <col min="1551" max="1551" width="6.25" style="7" customWidth="1"/>
    <col min="1552" max="1552" width="5.875" style="7" customWidth="1"/>
    <col min="1553" max="1554" width="6.25" style="7" customWidth="1"/>
    <col min="1555" max="1555" width="6.125" style="7" customWidth="1"/>
    <col min="1556" max="1560" width="6.25" style="7" customWidth="1"/>
    <col min="1561" max="1567" width="7.25" style="7" customWidth="1"/>
    <col min="1568" max="1569" width="7.125" style="7" customWidth="1"/>
    <col min="1570" max="1570" width="9" style="7"/>
    <col min="1571" max="1571" width="6.875" style="7" customWidth="1"/>
    <col min="1572" max="1572" width="6.25" style="7" customWidth="1"/>
    <col min="1573" max="1573" width="6.625" style="7" customWidth="1"/>
    <col min="1574" max="1574" width="11.875" style="7" customWidth="1"/>
    <col min="1575" max="1575" width="19.5" style="7" customWidth="1"/>
    <col min="1576" max="1783" width="9" style="7"/>
    <col min="1784" max="1784" width="6.625" style="7" customWidth="1"/>
    <col min="1785" max="1785" width="9.25" style="7" customWidth="1"/>
    <col min="1786" max="1786" width="15.75" style="7" customWidth="1"/>
    <col min="1787" max="1787" width="15.125" style="7" customWidth="1"/>
    <col min="1788" max="1789" width="8.125" style="7" customWidth="1"/>
    <col min="1790" max="1790" width="9.125" style="7" customWidth="1"/>
    <col min="1791" max="1791" width="6.375" style="7" customWidth="1"/>
    <col min="1792" max="1795" width="9" style="7" hidden="1" customWidth="1"/>
    <col min="1796" max="1796" width="28.375" style="7" customWidth="1"/>
    <col min="1797" max="1805" width="9" style="7" hidden="1" customWidth="1"/>
    <col min="1806" max="1806" width="11.375" style="7" customWidth="1"/>
    <col min="1807" max="1807" width="6.25" style="7" customWidth="1"/>
    <col min="1808" max="1808" width="5.875" style="7" customWidth="1"/>
    <col min="1809" max="1810" width="6.25" style="7" customWidth="1"/>
    <col min="1811" max="1811" width="6.125" style="7" customWidth="1"/>
    <col min="1812" max="1816" width="6.25" style="7" customWidth="1"/>
    <col min="1817" max="1823" width="7.25" style="7" customWidth="1"/>
    <col min="1824" max="1825" width="7.125" style="7" customWidth="1"/>
    <col min="1826" max="1826" width="9" style="7"/>
    <col min="1827" max="1827" width="6.875" style="7" customWidth="1"/>
    <col min="1828" max="1828" width="6.25" style="7" customWidth="1"/>
    <col min="1829" max="1829" width="6.625" style="7" customWidth="1"/>
    <col min="1830" max="1830" width="11.875" style="7" customWidth="1"/>
    <col min="1831" max="1831" width="19.5" style="7" customWidth="1"/>
    <col min="1832" max="2039" width="9" style="7"/>
    <col min="2040" max="2040" width="6.625" style="7" customWidth="1"/>
    <col min="2041" max="2041" width="9.25" style="7" customWidth="1"/>
    <col min="2042" max="2042" width="15.75" style="7" customWidth="1"/>
    <col min="2043" max="2043" width="15.125" style="7" customWidth="1"/>
    <col min="2044" max="2045" width="8.125" style="7" customWidth="1"/>
    <col min="2046" max="2046" width="9.125" style="7" customWidth="1"/>
    <col min="2047" max="2047" width="6.375" style="7" customWidth="1"/>
    <col min="2048" max="2051" width="9" style="7" hidden="1" customWidth="1"/>
    <col min="2052" max="2052" width="28.375" style="7" customWidth="1"/>
    <col min="2053" max="2061" width="9" style="7" hidden="1" customWidth="1"/>
    <col min="2062" max="2062" width="11.375" style="7" customWidth="1"/>
    <col min="2063" max="2063" width="6.25" style="7" customWidth="1"/>
    <col min="2064" max="2064" width="5.875" style="7" customWidth="1"/>
    <col min="2065" max="2066" width="6.25" style="7" customWidth="1"/>
    <col min="2067" max="2067" width="6.125" style="7" customWidth="1"/>
    <col min="2068" max="2072" width="6.25" style="7" customWidth="1"/>
    <col min="2073" max="2079" width="7.25" style="7" customWidth="1"/>
    <col min="2080" max="2081" width="7.125" style="7" customWidth="1"/>
    <col min="2082" max="2082" width="9" style="7"/>
    <col min="2083" max="2083" width="6.875" style="7" customWidth="1"/>
    <col min="2084" max="2084" width="6.25" style="7" customWidth="1"/>
    <col min="2085" max="2085" width="6.625" style="7" customWidth="1"/>
    <col min="2086" max="2086" width="11.875" style="7" customWidth="1"/>
    <col min="2087" max="2087" width="19.5" style="7" customWidth="1"/>
    <col min="2088" max="2295" width="9" style="7"/>
    <col min="2296" max="2296" width="6.625" style="7" customWidth="1"/>
    <col min="2297" max="2297" width="9.25" style="7" customWidth="1"/>
    <col min="2298" max="2298" width="15.75" style="7" customWidth="1"/>
    <col min="2299" max="2299" width="15.125" style="7" customWidth="1"/>
    <col min="2300" max="2301" width="8.125" style="7" customWidth="1"/>
    <col min="2302" max="2302" width="9.125" style="7" customWidth="1"/>
    <col min="2303" max="2303" width="6.375" style="7" customWidth="1"/>
    <col min="2304" max="2307" width="9" style="7" hidden="1" customWidth="1"/>
    <col min="2308" max="2308" width="28.375" style="7" customWidth="1"/>
    <col min="2309" max="2317" width="9" style="7" hidden="1" customWidth="1"/>
    <col min="2318" max="2318" width="11.375" style="7" customWidth="1"/>
    <col min="2319" max="2319" width="6.25" style="7" customWidth="1"/>
    <col min="2320" max="2320" width="5.875" style="7" customWidth="1"/>
    <col min="2321" max="2322" width="6.25" style="7" customWidth="1"/>
    <col min="2323" max="2323" width="6.125" style="7" customWidth="1"/>
    <col min="2324" max="2328" width="6.25" style="7" customWidth="1"/>
    <col min="2329" max="2335" width="7.25" style="7" customWidth="1"/>
    <col min="2336" max="2337" width="7.125" style="7" customWidth="1"/>
    <col min="2338" max="2338" width="9" style="7"/>
    <col min="2339" max="2339" width="6.875" style="7" customWidth="1"/>
    <col min="2340" max="2340" width="6.25" style="7" customWidth="1"/>
    <col min="2341" max="2341" width="6.625" style="7" customWidth="1"/>
    <col min="2342" max="2342" width="11.875" style="7" customWidth="1"/>
    <col min="2343" max="2343" width="19.5" style="7" customWidth="1"/>
    <col min="2344" max="2551" width="9" style="7"/>
    <col min="2552" max="2552" width="6.625" style="7" customWidth="1"/>
    <col min="2553" max="2553" width="9.25" style="7" customWidth="1"/>
    <col min="2554" max="2554" width="15.75" style="7" customWidth="1"/>
    <col min="2555" max="2555" width="15.125" style="7" customWidth="1"/>
    <col min="2556" max="2557" width="8.125" style="7" customWidth="1"/>
    <col min="2558" max="2558" width="9.125" style="7" customWidth="1"/>
    <col min="2559" max="2559" width="6.375" style="7" customWidth="1"/>
    <col min="2560" max="2563" width="9" style="7" hidden="1" customWidth="1"/>
    <col min="2564" max="2564" width="28.375" style="7" customWidth="1"/>
    <col min="2565" max="2573" width="9" style="7" hidden="1" customWidth="1"/>
    <col min="2574" max="2574" width="11.375" style="7" customWidth="1"/>
    <col min="2575" max="2575" width="6.25" style="7" customWidth="1"/>
    <col min="2576" max="2576" width="5.875" style="7" customWidth="1"/>
    <col min="2577" max="2578" width="6.25" style="7" customWidth="1"/>
    <col min="2579" max="2579" width="6.125" style="7" customWidth="1"/>
    <col min="2580" max="2584" width="6.25" style="7" customWidth="1"/>
    <col min="2585" max="2591" width="7.25" style="7" customWidth="1"/>
    <col min="2592" max="2593" width="7.125" style="7" customWidth="1"/>
    <col min="2594" max="2594" width="9" style="7"/>
    <col min="2595" max="2595" width="6.875" style="7" customWidth="1"/>
    <col min="2596" max="2596" width="6.25" style="7" customWidth="1"/>
    <col min="2597" max="2597" width="6.625" style="7" customWidth="1"/>
    <col min="2598" max="2598" width="11.875" style="7" customWidth="1"/>
    <col min="2599" max="2599" width="19.5" style="7" customWidth="1"/>
    <col min="2600" max="2807" width="9" style="7"/>
    <col min="2808" max="2808" width="6.625" style="7" customWidth="1"/>
    <col min="2809" max="2809" width="9.25" style="7" customWidth="1"/>
    <col min="2810" max="2810" width="15.75" style="7" customWidth="1"/>
    <col min="2811" max="2811" width="15.125" style="7" customWidth="1"/>
    <col min="2812" max="2813" width="8.125" style="7" customWidth="1"/>
    <col min="2814" max="2814" width="9.125" style="7" customWidth="1"/>
    <col min="2815" max="2815" width="6.375" style="7" customWidth="1"/>
    <col min="2816" max="2819" width="9" style="7" hidden="1" customWidth="1"/>
    <col min="2820" max="2820" width="28.375" style="7" customWidth="1"/>
    <col min="2821" max="2829" width="9" style="7" hidden="1" customWidth="1"/>
    <col min="2830" max="2830" width="11.375" style="7" customWidth="1"/>
    <col min="2831" max="2831" width="6.25" style="7" customWidth="1"/>
    <col min="2832" max="2832" width="5.875" style="7" customWidth="1"/>
    <col min="2833" max="2834" width="6.25" style="7" customWidth="1"/>
    <col min="2835" max="2835" width="6.125" style="7" customWidth="1"/>
    <col min="2836" max="2840" width="6.25" style="7" customWidth="1"/>
    <col min="2841" max="2847" width="7.25" style="7" customWidth="1"/>
    <col min="2848" max="2849" width="7.125" style="7" customWidth="1"/>
    <col min="2850" max="2850" width="9" style="7"/>
    <col min="2851" max="2851" width="6.875" style="7" customWidth="1"/>
    <col min="2852" max="2852" width="6.25" style="7" customWidth="1"/>
    <col min="2853" max="2853" width="6.625" style="7" customWidth="1"/>
    <col min="2854" max="2854" width="11.875" style="7" customWidth="1"/>
    <col min="2855" max="2855" width="19.5" style="7" customWidth="1"/>
    <col min="2856" max="3063" width="9" style="7"/>
    <col min="3064" max="3064" width="6.625" style="7" customWidth="1"/>
    <col min="3065" max="3065" width="9.25" style="7" customWidth="1"/>
    <col min="3066" max="3066" width="15.75" style="7" customWidth="1"/>
    <col min="3067" max="3067" width="15.125" style="7" customWidth="1"/>
    <col min="3068" max="3069" width="8.125" style="7" customWidth="1"/>
    <col min="3070" max="3070" width="9.125" style="7" customWidth="1"/>
    <col min="3071" max="3071" width="6.375" style="7" customWidth="1"/>
    <col min="3072" max="3075" width="9" style="7" hidden="1" customWidth="1"/>
    <col min="3076" max="3076" width="28.375" style="7" customWidth="1"/>
    <col min="3077" max="3085" width="9" style="7" hidden="1" customWidth="1"/>
    <col min="3086" max="3086" width="11.375" style="7" customWidth="1"/>
    <col min="3087" max="3087" width="6.25" style="7" customWidth="1"/>
    <col min="3088" max="3088" width="5.875" style="7" customWidth="1"/>
    <col min="3089" max="3090" width="6.25" style="7" customWidth="1"/>
    <col min="3091" max="3091" width="6.125" style="7" customWidth="1"/>
    <col min="3092" max="3096" width="6.25" style="7" customWidth="1"/>
    <col min="3097" max="3103" width="7.25" style="7" customWidth="1"/>
    <col min="3104" max="3105" width="7.125" style="7" customWidth="1"/>
    <col min="3106" max="3106" width="9" style="7"/>
    <col min="3107" max="3107" width="6.875" style="7" customWidth="1"/>
    <col min="3108" max="3108" width="6.25" style="7" customWidth="1"/>
    <col min="3109" max="3109" width="6.625" style="7" customWidth="1"/>
    <col min="3110" max="3110" width="11.875" style="7" customWidth="1"/>
    <col min="3111" max="3111" width="19.5" style="7" customWidth="1"/>
    <col min="3112" max="3319" width="9" style="7"/>
    <col min="3320" max="3320" width="6.625" style="7" customWidth="1"/>
    <col min="3321" max="3321" width="9.25" style="7" customWidth="1"/>
    <col min="3322" max="3322" width="15.75" style="7" customWidth="1"/>
    <col min="3323" max="3323" width="15.125" style="7" customWidth="1"/>
    <col min="3324" max="3325" width="8.125" style="7" customWidth="1"/>
    <col min="3326" max="3326" width="9.125" style="7" customWidth="1"/>
    <col min="3327" max="3327" width="6.375" style="7" customWidth="1"/>
    <col min="3328" max="3331" width="9" style="7" hidden="1" customWidth="1"/>
    <col min="3332" max="3332" width="28.375" style="7" customWidth="1"/>
    <col min="3333" max="3341" width="9" style="7" hidden="1" customWidth="1"/>
    <col min="3342" max="3342" width="11.375" style="7" customWidth="1"/>
    <col min="3343" max="3343" width="6.25" style="7" customWidth="1"/>
    <col min="3344" max="3344" width="5.875" style="7" customWidth="1"/>
    <col min="3345" max="3346" width="6.25" style="7" customWidth="1"/>
    <col min="3347" max="3347" width="6.125" style="7" customWidth="1"/>
    <col min="3348" max="3352" width="6.25" style="7" customWidth="1"/>
    <col min="3353" max="3359" width="7.25" style="7" customWidth="1"/>
    <col min="3360" max="3361" width="7.125" style="7" customWidth="1"/>
    <col min="3362" max="3362" width="9" style="7"/>
    <col min="3363" max="3363" width="6.875" style="7" customWidth="1"/>
    <col min="3364" max="3364" width="6.25" style="7" customWidth="1"/>
    <col min="3365" max="3365" width="6.625" style="7" customWidth="1"/>
    <col min="3366" max="3366" width="11.875" style="7" customWidth="1"/>
    <col min="3367" max="3367" width="19.5" style="7" customWidth="1"/>
    <col min="3368" max="3575" width="9" style="7"/>
    <col min="3576" max="3576" width="6.625" style="7" customWidth="1"/>
    <col min="3577" max="3577" width="9.25" style="7" customWidth="1"/>
    <col min="3578" max="3578" width="15.75" style="7" customWidth="1"/>
    <col min="3579" max="3579" width="15.125" style="7" customWidth="1"/>
    <col min="3580" max="3581" width="8.125" style="7" customWidth="1"/>
    <col min="3582" max="3582" width="9.125" style="7" customWidth="1"/>
    <col min="3583" max="3583" width="6.375" style="7" customWidth="1"/>
    <col min="3584" max="3587" width="9" style="7" hidden="1" customWidth="1"/>
    <col min="3588" max="3588" width="28.375" style="7" customWidth="1"/>
    <col min="3589" max="3597" width="9" style="7" hidden="1" customWidth="1"/>
    <col min="3598" max="3598" width="11.375" style="7" customWidth="1"/>
    <col min="3599" max="3599" width="6.25" style="7" customWidth="1"/>
    <col min="3600" max="3600" width="5.875" style="7" customWidth="1"/>
    <col min="3601" max="3602" width="6.25" style="7" customWidth="1"/>
    <col min="3603" max="3603" width="6.125" style="7" customWidth="1"/>
    <col min="3604" max="3608" width="6.25" style="7" customWidth="1"/>
    <col min="3609" max="3615" width="7.25" style="7" customWidth="1"/>
    <col min="3616" max="3617" width="7.125" style="7" customWidth="1"/>
    <col min="3618" max="3618" width="9" style="7"/>
    <col min="3619" max="3619" width="6.875" style="7" customWidth="1"/>
    <col min="3620" max="3620" width="6.25" style="7" customWidth="1"/>
    <col min="3621" max="3621" width="6.625" style="7" customWidth="1"/>
    <col min="3622" max="3622" width="11.875" style="7" customWidth="1"/>
    <col min="3623" max="3623" width="19.5" style="7" customWidth="1"/>
    <col min="3624" max="3831" width="9" style="7"/>
    <col min="3832" max="3832" width="6.625" style="7" customWidth="1"/>
    <col min="3833" max="3833" width="9.25" style="7" customWidth="1"/>
    <col min="3834" max="3834" width="15.75" style="7" customWidth="1"/>
    <col min="3835" max="3835" width="15.125" style="7" customWidth="1"/>
    <col min="3836" max="3837" width="8.125" style="7" customWidth="1"/>
    <col min="3838" max="3838" width="9.125" style="7" customWidth="1"/>
    <col min="3839" max="3839" width="6.375" style="7" customWidth="1"/>
    <col min="3840" max="3843" width="9" style="7" hidden="1" customWidth="1"/>
    <col min="3844" max="3844" width="28.375" style="7" customWidth="1"/>
    <col min="3845" max="3853" width="9" style="7" hidden="1" customWidth="1"/>
    <col min="3854" max="3854" width="11.375" style="7" customWidth="1"/>
    <col min="3855" max="3855" width="6.25" style="7" customWidth="1"/>
    <col min="3856" max="3856" width="5.875" style="7" customWidth="1"/>
    <col min="3857" max="3858" width="6.25" style="7" customWidth="1"/>
    <col min="3859" max="3859" width="6.125" style="7" customWidth="1"/>
    <col min="3860" max="3864" width="6.25" style="7" customWidth="1"/>
    <col min="3865" max="3871" width="7.25" style="7" customWidth="1"/>
    <col min="3872" max="3873" width="7.125" style="7" customWidth="1"/>
    <col min="3874" max="3874" width="9" style="7"/>
    <col min="3875" max="3875" width="6.875" style="7" customWidth="1"/>
    <col min="3876" max="3876" width="6.25" style="7" customWidth="1"/>
    <col min="3877" max="3877" width="6.625" style="7" customWidth="1"/>
    <col min="3878" max="3878" width="11.875" style="7" customWidth="1"/>
    <col min="3879" max="3879" width="19.5" style="7" customWidth="1"/>
    <col min="3880" max="4087" width="9" style="7"/>
    <col min="4088" max="4088" width="6.625" style="7" customWidth="1"/>
    <col min="4089" max="4089" width="9.25" style="7" customWidth="1"/>
    <col min="4090" max="4090" width="15.75" style="7" customWidth="1"/>
    <col min="4091" max="4091" width="15.125" style="7" customWidth="1"/>
    <col min="4092" max="4093" width="8.125" style="7" customWidth="1"/>
    <col min="4094" max="4094" width="9.125" style="7" customWidth="1"/>
    <col min="4095" max="4095" width="6.375" style="7" customWidth="1"/>
    <col min="4096" max="4099" width="9" style="7" hidden="1" customWidth="1"/>
    <col min="4100" max="4100" width="28.375" style="7" customWidth="1"/>
    <col min="4101" max="4109" width="9" style="7" hidden="1" customWidth="1"/>
    <col min="4110" max="4110" width="11.375" style="7" customWidth="1"/>
    <col min="4111" max="4111" width="6.25" style="7" customWidth="1"/>
    <col min="4112" max="4112" width="5.875" style="7" customWidth="1"/>
    <col min="4113" max="4114" width="6.25" style="7" customWidth="1"/>
    <col min="4115" max="4115" width="6.125" style="7" customWidth="1"/>
    <col min="4116" max="4120" width="6.25" style="7" customWidth="1"/>
    <col min="4121" max="4127" width="7.25" style="7" customWidth="1"/>
    <col min="4128" max="4129" width="7.125" style="7" customWidth="1"/>
    <col min="4130" max="4130" width="9" style="7"/>
    <col min="4131" max="4131" width="6.875" style="7" customWidth="1"/>
    <col min="4132" max="4132" width="6.25" style="7" customWidth="1"/>
    <col min="4133" max="4133" width="6.625" style="7" customWidth="1"/>
    <col min="4134" max="4134" width="11.875" style="7" customWidth="1"/>
    <col min="4135" max="4135" width="19.5" style="7" customWidth="1"/>
    <col min="4136" max="4343" width="9" style="7"/>
    <col min="4344" max="4344" width="6.625" style="7" customWidth="1"/>
    <col min="4345" max="4345" width="9.25" style="7" customWidth="1"/>
    <col min="4346" max="4346" width="15.75" style="7" customWidth="1"/>
    <col min="4347" max="4347" width="15.125" style="7" customWidth="1"/>
    <col min="4348" max="4349" width="8.125" style="7" customWidth="1"/>
    <col min="4350" max="4350" width="9.125" style="7" customWidth="1"/>
    <col min="4351" max="4351" width="6.375" style="7" customWidth="1"/>
    <col min="4352" max="4355" width="9" style="7" hidden="1" customWidth="1"/>
    <col min="4356" max="4356" width="28.375" style="7" customWidth="1"/>
    <col min="4357" max="4365" width="9" style="7" hidden="1" customWidth="1"/>
    <col min="4366" max="4366" width="11.375" style="7" customWidth="1"/>
    <col min="4367" max="4367" width="6.25" style="7" customWidth="1"/>
    <col min="4368" max="4368" width="5.875" style="7" customWidth="1"/>
    <col min="4369" max="4370" width="6.25" style="7" customWidth="1"/>
    <col min="4371" max="4371" width="6.125" style="7" customWidth="1"/>
    <col min="4372" max="4376" width="6.25" style="7" customWidth="1"/>
    <col min="4377" max="4383" width="7.25" style="7" customWidth="1"/>
    <col min="4384" max="4385" width="7.125" style="7" customWidth="1"/>
    <col min="4386" max="4386" width="9" style="7"/>
    <col min="4387" max="4387" width="6.875" style="7" customWidth="1"/>
    <col min="4388" max="4388" width="6.25" style="7" customWidth="1"/>
    <col min="4389" max="4389" width="6.625" style="7" customWidth="1"/>
    <col min="4390" max="4390" width="11.875" style="7" customWidth="1"/>
    <col min="4391" max="4391" width="19.5" style="7" customWidth="1"/>
    <col min="4392" max="4599" width="9" style="7"/>
    <col min="4600" max="4600" width="6.625" style="7" customWidth="1"/>
    <col min="4601" max="4601" width="9.25" style="7" customWidth="1"/>
    <col min="4602" max="4602" width="15.75" style="7" customWidth="1"/>
    <col min="4603" max="4603" width="15.125" style="7" customWidth="1"/>
    <col min="4604" max="4605" width="8.125" style="7" customWidth="1"/>
    <col min="4606" max="4606" width="9.125" style="7" customWidth="1"/>
    <col min="4607" max="4607" width="6.375" style="7" customWidth="1"/>
    <col min="4608" max="4611" width="9" style="7" hidden="1" customWidth="1"/>
    <col min="4612" max="4612" width="28.375" style="7" customWidth="1"/>
    <col min="4613" max="4621" width="9" style="7" hidden="1" customWidth="1"/>
    <col min="4622" max="4622" width="11.375" style="7" customWidth="1"/>
    <col min="4623" max="4623" width="6.25" style="7" customWidth="1"/>
    <col min="4624" max="4624" width="5.875" style="7" customWidth="1"/>
    <col min="4625" max="4626" width="6.25" style="7" customWidth="1"/>
    <col min="4627" max="4627" width="6.125" style="7" customWidth="1"/>
    <col min="4628" max="4632" width="6.25" style="7" customWidth="1"/>
    <col min="4633" max="4639" width="7.25" style="7" customWidth="1"/>
    <col min="4640" max="4641" width="7.125" style="7" customWidth="1"/>
    <col min="4642" max="4642" width="9" style="7"/>
    <col min="4643" max="4643" width="6.875" style="7" customWidth="1"/>
    <col min="4644" max="4644" width="6.25" style="7" customWidth="1"/>
    <col min="4645" max="4645" width="6.625" style="7" customWidth="1"/>
    <col min="4646" max="4646" width="11.875" style="7" customWidth="1"/>
    <col min="4647" max="4647" width="19.5" style="7" customWidth="1"/>
    <col min="4648" max="4855" width="9" style="7"/>
    <col min="4856" max="4856" width="6.625" style="7" customWidth="1"/>
    <col min="4857" max="4857" width="9.25" style="7" customWidth="1"/>
    <col min="4858" max="4858" width="15.75" style="7" customWidth="1"/>
    <col min="4859" max="4859" width="15.125" style="7" customWidth="1"/>
    <col min="4860" max="4861" width="8.125" style="7" customWidth="1"/>
    <col min="4862" max="4862" width="9.125" style="7" customWidth="1"/>
    <col min="4863" max="4863" width="6.375" style="7" customWidth="1"/>
    <col min="4864" max="4867" width="9" style="7" hidden="1" customWidth="1"/>
    <col min="4868" max="4868" width="28.375" style="7" customWidth="1"/>
    <col min="4869" max="4877" width="9" style="7" hidden="1" customWidth="1"/>
    <col min="4878" max="4878" width="11.375" style="7" customWidth="1"/>
    <col min="4879" max="4879" width="6.25" style="7" customWidth="1"/>
    <col min="4880" max="4880" width="5.875" style="7" customWidth="1"/>
    <col min="4881" max="4882" width="6.25" style="7" customWidth="1"/>
    <col min="4883" max="4883" width="6.125" style="7" customWidth="1"/>
    <col min="4884" max="4888" width="6.25" style="7" customWidth="1"/>
    <col min="4889" max="4895" width="7.25" style="7" customWidth="1"/>
    <col min="4896" max="4897" width="7.125" style="7" customWidth="1"/>
    <col min="4898" max="4898" width="9" style="7"/>
    <col min="4899" max="4899" width="6.875" style="7" customWidth="1"/>
    <col min="4900" max="4900" width="6.25" style="7" customWidth="1"/>
    <col min="4901" max="4901" width="6.625" style="7" customWidth="1"/>
    <col min="4902" max="4902" width="11.875" style="7" customWidth="1"/>
    <col min="4903" max="4903" width="19.5" style="7" customWidth="1"/>
    <col min="4904" max="5111" width="9" style="7"/>
    <col min="5112" max="5112" width="6.625" style="7" customWidth="1"/>
    <col min="5113" max="5113" width="9.25" style="7" customWidth="1"/>
    <col min="5114" max="5114" width="15.75" style="7" customWidth="1"/>
    <col min="5115" max="5115" width="15.125" style="7" customWidth="1"/>
    <col min="5116" max="5117" width="8.125" style="7" customWidth="1"/>
    <col min="5118" max="5118" width="9.125" style="7" customWidth="1"/>
    <col min="5119" max="5119" width="6.375" style="7" customWidth="1"/>
    <col min="5120" max="5123" width="9" style="7" hidden="1" customWidth="1"/>
    <col min="5124" max="5124" width="28.375" style="7" customWidth="1"/>
    <col min="5125" max="5133" width="9" style="7" hidden="1" customWidth="1"/>
    <col min="5134" max="5134" width="11.375" style="7" customWidth="1"/>
    <col min="5135" max="5135" width="6.25" style="7" customWidth="1"/>
    <col min="5136" max="5136" width="5.875" style="7" customWidth="1"/>
    <col min="5137" max="5138" width="6.25" style="7" customWidth="1"/>
    <col min="5139" max="5139" width="6.125" style="7" customWidth="1"/>
    <col min="5140" max="5144" width="6.25" style="7" customWidth="1"/>
    <col min="5145" max="5151" width="7.25" style="7" customWidth="1"/>
    <col min="5152" max="5153" width="7.125" style="7" customWidth="1"/>
    <col min="5154" max="5154" width="9" style="7"/>
    <col min="5155" max="5155" width="6.875" style="7" customWidth="1"/>
    <col min="5156" max="5156" width="6.25" style="7" customWidth="1"/>
    <col min="5157" max="5157" width="6.625" style="7" customWidth="1"/>
    <col min="5158" max="5158" width="11.875" style="7" customWidth="1"/>
    <col min="5159" max="5159" width="19.5" style="7" customWidth="1"/>
    <col min="5160" max="5367" width="9" style="7"/>
    <col min="5368" max="5368" width="6.625" style="7" customWidth="1"/>
    <col min="5369" max="5369" width="9.25" style="7" customWidth="1"/>
    <col min="5370" max="5370" width="15.75" style="7" customWidth="1"/>
    <col min="5371" max="5371" width="15.125" style="7" customWidth="1"/>
    <col min="5372" max="5373" width="8.125" style="7" customWidth="1"/>
    <col min="5374" max="5374" width="9.125" style="7" customWidth="1"/>
    <col min="5375" max="5375" width="6.375" style="7" customWidth="1"/>
    <col min="5376" max="5379" width="9" style="7" hidden="1" customWidth="1"/>
    <col min="5380" max="5380" width="28.375" style="7" customWidth="1"/>
    <col min="5381" max="5389" width="9" style="7" hidden="1" customWidth="1"/>
    <col min="5390" max="5390" width="11.375" style="7" customWidth="1"/>
    <col min="5391" max="5391" width="6.25" style="7" customWidth="1"/>
    <col min="5392" max="5392" width="5.875" style="7" customWidth="1"/>
    <col min="5393" max="5394" width="6.25" style="7" customWidth="1"/>
    <col min="5395" max="5395" width="6.125" style="7" customWidth="1"/>
    <col min="5396" max="5400" width="6.25" style="7" customWidth="1"/>
    <col min="5401" max="5407" width="7.25" style="7" customWidth="1"/>
    <col min="5408" max="5409" width="7.125" style="7" customWidth="1"/>
    <col min="5410" max="5410" width="9" style="7"/>
    <col min="5411" max="5411" width="6.875" style="7" customWidth="1"/>
    <col min="5412" max="5412" width="6.25" style="7" customWidth="1"/>
    <col min="5413" max="5413" width="6.625" style="7" customWidth="1"/>
    <col min="5414" max="5414" width="11.875" style="7" customWidth="1"/>
    <col min="5415" max="5415" width="19.5" style="7" customWidth="1"/>
    <col min="5416" max="5623" width="9" style="7"/>
    <col min="5624" max="5624" width="6.625" style="7" customWidth="1"/>
    <col min="5625" max="5625" width="9.25" style="7" customWidth="1"/>
    <col min="5626" max="5626" width="15.75" style="7" customWidth="1"/>
    <col min="5627" max="5627" width="15.125" style="7" customWidth="1"/>
    <col min="5628" max="5629" width="8.125" style="7" customWidth="1"/>
    <col min="5630" max="5630" width="9.125" style="7" customWidth="1"/>
    <col min="5631" max="5631" width="6.375" style="7" customWidth="1"/>
    <col min="5632" max="5635" width="9" style="7" hidden="1" customWidth="1"/>
    <col min="5636" max="5636" width="28.375" style="7" customWidth="1"/>
    <col min="5637" max="5645" width="9" style="7" hidden="1" customWidth="1"/>
    <col min="5646" max="5646" width="11.375" style="7" customWidth="1"/>
    <col min="5647" max="5647" width="6.25" style="7" customWidth="1"/>
    <col min="5648" max="5648" width="5.875" style="7" customWidth="1"/>
    <col min="5649" max="5650" width="6.25" style="7" customWidth="1"/>
    <col min="5651" max="5651" width="6.125" style="7" customWidth="1"/>
    <col min="5652" max="5656" width="6.25" style="7" customWidth="1"/>
    <col min="5657" max="5663" width="7.25" style="7" customWidth="1"/>
    <col min="5664" max="5665" width="7.125" style="7" customWidth="1"/>
    <col min="5666" max="5666" width="9" style="7"/>
    <col min="5667" max="5667" width="6.875" style="7" customWidth="1"/>
    <col min="5668" max="5668" width="6.25" style="7" customWidth="1"/>
    <col min="5669" max="5669" width="6.625" style="7" customWidth="1"/>
    <col min="5670" max="5670" width="11.875" style="7" customWidth="1"/>
    <col min="5671" max="5671" width="19.5" style="7" customWidth="1"/>
    <col min="5672" max="5879" width="9" style="7"/>
    <col min="5880" max="5880" width="6.625" style="7" customWidth="1"/>
    <col min="5881" max="5881" width="9.25" style="7" customWidth="1"/>
    <col min="5882" max="5882" width="15.75" style="7" customWidth="1"/>
    <col min="5883" max="5883" width="15.125" style="7" customWidth="1"/>
    <col min="5884" max="5885" width="8.125" style="7" customWidth="1"/>
    <col min="5886" max="5886" width="9.125" style="7" customWidth="1"/>
    <col min="5887" max="5887" width="6.375" style="7" customWidth="1"/>
    <col min="5888" max="5891" width="9" style="7" hidden="1" customWidth="1"/>
    <col min="5892" max="5892" width="28.375" style="7" customWidth="1"/>
    <col min="5893" max="5901" width="9" style="7" hidden="1" customWidth="1"/>
    <col min="5902" max="5902" width="11.375" style="7" customWidth="1"/>
    <col min="5903" max="5903" width="6.25" style="7" customWidth="1"/>
    <col min="5904" max="5904" width="5.875" style="7" customWidth="1"/>
    <col min="5905" max="5906" width="6.25" style="7" customWidth="1"/>
    <col min="5907" max="5907" width="6.125" style="7" customWidth="1"/>
    <col min="5908" max="5912" width="6.25" style="7" customWidth="1"/>
    <col min="5913" max="5919" width="7.25" style="7" customWidth="1"/>
    <col min="5920" max="5921" width="7.125" style="7" customWidth="1"/>
    <col min="5922" max="5922" width="9" style="7"/>
    <col min="5923" max="5923" width="6.875" style="7" customWidth="1"/>
    <col min="5924" max="5924" width="6.25" style="7" customWidth="1"/>
    <col min="5925" max="5925" width="6.625" style="7" customWidth="1"/>
    <col min="5926" max="5926" width="11.875" style="7" customWidth="1"/>
    <col min="5927" max="5927" width="19.5" style="7" customWidth="1"/>
    <col min="5928" max="6135" width="9" style="7"/>
    <col min="6136" max="6136" width="6.625" style="7" customWidth="1"/>
    <col min="6137" max="6137" width="9.25" style="7" customWidth="1"/>
    <col min="6138" max="6138" width="15.75" style="7" customWidth="1"/>
    <col min="6139" max="6139" width="15.125" style="7" customWidth="1"/>
    <col min="6140" max="6141" width="8.125" style="7" customWidth="1"/>
    <col min="6142" max="6142" width="9.125" style="7" customWidth="1"/>
    <col min="6143" max="6143" width="6.375" style="7" customWidth="1"/>
    <col min="6144" max="6147" width="9" style="7" hidden="1" customWidth="1"/>
    <col min="6148" max="6148" width="28.375" style="7" customWidth="1"/>
    <col min="6149" max="6157" width="9" style="7" hidden="1" customWidth="1"/>
    <col min="6158" max="6158" width="11.375" style="7" customWidth="1"/>
    <col min="6159" max="6159" width="6.25" style="7" customWidth="1"/>
    <col min="6160" max="6160" width="5.875" style="7" customWidth="1"/>
    <col min="6161" max="6162" width="6.25" style="7" customWidth="1"/>
    <col min="6163" max="6163" width="6.125" style="7" customWidth="1"/>
    <col min="6164" max="6168" width="6.25" style="7" customWidth="1"/>
    <col min="6169" max="6175" width="7.25" style="7" customWidth="1"/>
    <col min="6176" max="6177" width="7.125" style="7" customWidth="1"/>
    <col min="6178" max="6178" width="9" style="7"/>
    <col min="6179" max="6179" width="6.875" style="7" customWidth="1"/>
    <col min="6180" max="6180" width="6.25" style="7" customWidth="1"/>
    <col min="6181" max="6181" width="6.625" style="7" customWidth="1"/>
    <col min="6182" max="6182" width="11.875" style="7" customWidth="1"/>
    <col min="6183" max="6183" width="19.5" style="7" customWidth="1"/>
    <col min="6184" max="6391" width="9" style="7"/>
    <col min="6392" max="6392" width="6.625" style="7" customWidth="1"/>
    <col min="6393" max="6393" width="9.25" style="7" customWidth="1"/>
    <col min="6394" max="6394" width="15.75" style="7" customWidth="1"/>
    <col min="6395" max="6395" width="15.125" style="7" customWidth="1"/>
    <col min="6396" max="6397" width="8.125" style="7" customWidth="1"/>
    <col min="6398" max="6398" width="9.125" style="7" customWidth="1"/>
    <col min="6399" max="6399" width="6.375" style="7" customWidth="1"/>
    <col min="6400" max="6403" width="9" style="7" hidden="1" customWidth="1"/>
    <col min="6404" max="6404" width="28.375" style="7" customWidth="1"/>
    <col min="6405" max="6413" width="9" style="7" hidden="1" customWidth="1"/>
    <col min="6414" max="6414" width="11.375" style="7" customWidth="1"/>
    <col min="6415" max="6415" width="6.25" style="7" customWidth="1"/>
    <col min="6416" max="6416" width="5.875" style="7" customWidth="1"/>
    <col min="6417" max="6418" width="6.25" style="7" customWidth="1"/>
    <col min="6419" max="6419" width="6.125" style="7" customWidth="1"/>
    <col min="6420" max="6424" width="6.25" style="7" customWidth="1"/>
    <col min="6425" max="6431" width="7.25" style="7" customWidth="1"/>
    <col min="6432" max="6433" width="7.125" style="7" customWidth="1"/>
    <col min="6434" max="6434" width="9" style="7"/>
    <col min="6435" max="6435" width="6.875" style="7" customWidth="1"/>
    <col min="6436" max="6436" width="6.25" style="7" customWidth="1"/>
    <col min="6437" max="6437" width="6.625" style="7" customWidth="1"/>
    <col min="6438" max="6438" width="11.875" style="7" customWidth="1"/>
    <col min="6439" max="6439" width="19.5" style="7" customWidth="1"/>
    <col min="6440" max="6647" width="9" style="7"/>
    <col min="6648" max="6648" width="6.625" style="7" customWidth="1"/>
    <col min="6649" max="6649" width="9.25" style="7" customWidth="1"/>
    <col min="6650" max="6650" width="15.75" style="7" customWidth="1"/>
    <col min="6651" max="6651" width="15.125" style="7" customWidth="1"/>
    <col min="6652" max="6653" width="8.125" style="7" customWidth="1"/>
    <col min="6654" max="6654" width="9.125" style="7" customWidth="1"/>
    <col min="6655" max="6655" width="6.375" style="7" customWidth="1"/>
    <col min="6656" max="6659" width="9" style="7" hidden="1" customWidth="1"/>
    <col min="6660" max="6660" width="28.375" style="7" customWidth="1"/>
    <col min="6661" max="6669" width="9" style="7" hidden="1" customWidth="1"/>
    <col min="6670" max="6670" width="11.375" style="7" customWidth="1"/>
    <col min="6671" max="6671" width="6.25" style="7" customWidth="1"/>
    <col min="6672" max="6672" width="5.875" style="7" customWidth="1"/>
    <col min="6673" max="6674" width="6.25" style="7" customWidth="1"/>
    <col min="6675" max="6675" width="6.125" style="7" customWidth="1"/>
    <col min="6676" max="6680" width="6.25" style="7" customWidth="1"/>
    <col min="6681" max="6687" width="7.25" style="7" customWidth="1"/>
    <col min="6688" max="6689" width="7.125" style="7" customWidth="1"/>
    <col min="6690" max="6690" width="9" style="7"/>
    <col min="6691" max="6691" width="6.875" style="7" customWidth="1"/>
    <col min="6692" max="6692" width="6.25" style="7" customWidth="1"/>
    <col min="6693" max="6693" width="6.625" style="7" customWidth="1"/>
    <col min="6694" max="6694" width="11.875" style="7" customWidth="1"/>
    <col min="6695" max="6695" width="19.5" style="7" customWidth="1"/>
    <col min="6696" max="6903" width="9" style="7"/>
    <col min="6904" max="6904" width="6.625" style="7" customWidth="1"/>
    <col min="6905" max="6905" width="9.25" style="7" customWidth="1"/>
    <col min="6906" max="6906" width="15.75" style="7" customWidth="1"/>
    <col min="6907" max="6907" width="15.125" style="7" customWidth="1"/>
    <col min="6908" max="6909" width="8.125" style="7" customWidth="1"/>
    <col min="6910" max="6910" width="9.125" style="7" customWidth="1"/>
    <col min="6911" max="6911" width="6.375" style="7" customWidth="1"/>
    <col min="6912" max="6915" width="9" style="7" hidden="1" customWidth="1"/>
    <col min="6916" max="6916" width="28.375" style="7" customWidth="1"/>
    <col min="6917" max="6925" width="9" style="7" hidden="1" customWidth="1"/>
    <col min="6926" max="6926" width="11.375" style="7" customWidth="1"/>
    <col min="6927" max="6927" width="6.25" style="7" customWidth="1"/>
    <col min="6928" max="6928" width="5.875" style="7" customWidth="1"/>
    <col min="6929" max="6930" width="6.25" style="7" customWidth="1"/>
    <col min="6931" max="6931" width="6.125" style="7" customWidth="1"/>
    <col min="6932" max="6936" width="6.25" style="7" customWidth="1"/>
    <col min="6937" max="6943" width="7.25" style="7" customWidth="1"/>
    <col min="6944" max="6945" width="7.125" style="7" customWidth="1"/>
    <col min="6946" max="6946" width="9" style="7"/>
    <col min="6947" max="6947" width="6.875" style="7" customWidth="1"/>
    <col min="6948" max="6948" width="6.25" style="7" customWidth="1"/>
    <col min="6949" max="6949" width="6.625" style="7" customWidth="1"/>
    <col min="6950" max="6950" width="11.875" style="7" customWidth="1"/>
    <col min="6951" max="6951" width="19.5" style="7" customWidth="1"/>
    <col min="6952" max="7159" width="9" style="7"/>
    <col min="7160" max="7160" width="6.625" style="7" customWidth="1"/>
    <col min="7161" max="7161" width="9.25" style="7" customWidth="1"/>
    <col min="7162" max="7162" width="15.75" style="7" customWidth="1"/>
    <col min="7163" max="7163" width="15.125" style="7" customWidth="1"/>
    <col min="7164" max="7165" width="8.125" style="7" customWidth="1"/>
    <col min="7166" max="7166" width="9.125" style="7" customWidth="1"/>
    <col min="7167" max="7167" width="6.375" style="7" customWidth="1"/>
    <col min="7168" max="7171" width="9" style="7" hidden="1" customWidth="1"/>
    <col min="7172" max="7172" width="28.375" style="7" customWidth="1"/>
    <col min="7173" max="7181" width="9" style="7" hidden="1" customWidth="1"/>
    <col min="7182" max="7182" width="11.375" style="7" customWidth="1"/>
    <col min="7183" max="7183" width="6.25" style="7" customWidth="1"/>
    <col min="7184" max="7184" width="5.875" style="7" customWidth="1"/>
    <col min="7185" max="7186" width="6.25" style="7" customWidth="1"/>
    <col min="7187" max="7187" width="6.125" style="7" customWidth="1"/>
    <col min="7188" max="7192" width="6.25" style="7" customWidth="1"/>
    <col min="7193" max="7199" width="7.25" style="7" customWidth="1"/>
    <col min="7200" max="7201" width="7.125" style="7" customWidth="1"/>
    <col min="7202" max="7202" width="9" style="7"/>
    <col min="7203" max="7203" width="6.875" style="7" customWidth="1"/>
    <col min="7204" max="7204" width="6.25" style="7" customWidth="1"/>
    <col min="7205" max="7205" width="6.625" style="7" customWidth="1"/>
    <col min="7206" max="7206" width="11.875" style="7" customWidth="1"/>
    <col min="7207" max="7207" width="19.5" style="7" customWidth="1"/>
    <col min="7208" max="7415" width="9" style="7"/>
    <col min="7416" max="7416" width="6.625" style="7" customWidth="1"/>
    <col min="7417" max="7417" width="9.25" style="7" customWidth="1"/>
    <col min="7418" max="7418" width="15.75" style="7" customWidth="1"/>
    <col min="7419" max="7419" width="15.125" style="7" customWidth="1"/>
    <col min="7420" max="7421" width="8.125" style="7" customWidth="1"/>
    <col min="7422" max="7422" width="9.125" style="7" customWidth="1"/>
    <col min="7423" max="7423" width="6.375" style="7" customWidth="1"/>
    <col min="7424" max="7427" width="9" style="7" hidden="1" customWidth="1"/>
    <col min="7428" max="7428" width="28.375" style="7" customWidth="1"/>
    <col min="7429" max="7437" width="9" style="7" hidden="1" customWidth="1"/>
    <col min="7438" max="7438" width="11.375" style="7" customWidth="1"/>
    <col min="7439" max="7439" width="6.25" style="7" customWidth="1"/>
    <col min="7440" max="7440" width="5.875" style="7" customWidth="1"/>
    <col min="7441" max="7442" width="6.25" style="7" customWidth="1"/>
    <col min="7443" max="7443" width="6.125" style="7" customWidth="1"/>
    <col min="7444" max="7448" width="6.25" style="7" customWidth="1"/>
    <col min="7449" max="7455" width="7.25" style="7" customWidth="1"/>
    <col min="7456" max="7457" width="7.125" style="7" customWidth="1"/>
    <col min="7458" max="7458" width="9" style="7"/>
    <col min="7459" max="7459" width="6.875" style="7" customWidth="1"/>
    <col min="7460" max="7460" width="6.25" style="7" customWidth="1"/>
    <col min="7461" max="7461" width="6.625" style="7" customWidth="1"/>
    <col min="7462" max="7462" width="11.875" style="7" customWidth="1"/>
    <col min="7463" max="7463" width="19.5" style="7" customWidth="1"/>
    <col min="7464" max="7671" width="9" style="7"/>
    <col min="7672" max="7672" width="6.625" style="7" customWidth="1"/>
    <col min="7673" max="7673" width="9.25" style="7" customWidth="1"/>
    <col min="7674" max="7674" width="15.75" style="7" customWidth="1"/>
    <col min="7675" max="7675" width="15.125" style="7" customWidth="1"/>
    <col min="7676" max="7677" width="8.125" style="7" customWidth="1"/>
    <col min="7678" max="7678" width="9.125" style="7" customWidth="1"/>
    <col min="7679" max="7679" width="6.375" style="7" customWidth="1"/>
    <col min="7680" max="7683" width="9" style="7" hidden="1" customWidth="1"/>
    <col min="7684" max="7684" width="28.375" style="7" customWidth="1"/>
    <col min="7685" max="7693" width="9" style="7" hidden="1" customWidth="1"/>
    <col min="7694" max="7694" width="11.375" style="7" customWidth="1"/>
    <col min="7695" max="7695" width="6.25" style="7" customWidth="1"/>
    <col min="7696" max="7696" width="5.875" style="7" customWidth="1"/>
    <col min="7697" max="7698" width="6.25" style="7" customWidth="1"/>
    <col min="7699" max="7699" width="6.125" style="7" customWidth="1"/>
    <col min="7700" max="7704" width="6.25" style="7" customWidth="1"/>
    <col min="7705" max="7711" width="7.25" style="7" customWidth="1"/>
    <col min="7712" max="7713" width="7.125" style="7" customWidth="1"/>
    <col min="7714" max="7714" width="9" style="7"/>
    <col min="7715" max="7715" width="6.875" style="7" customWidth="1"/>
    <col min="7716" max="7716" width="6.25" style="7" customWidth="1"/>
    <col min="7717" max="7717" width="6.625" style="7" customWidth="1"/>
    <col min="7718" max="7718" width="11.875" style="7" customWidth="1"/>
    <col min="7719" max="7719" width="19.5" style="7" customWidth="1"/>
    <col min="7720" max="7927" width="9" style="7"/>
    <col min="7928" max="7928" width="6.625" style="7" customWidth="1"/>
    <col min="7929" max="7929" width="9.25" style="7" customWidth="1"/>
    <col min="7930" max="7930" width="15.75" style="7" customWidth="1"/>
    <col min="7931" max="7931" width="15.125" style="7" customWidth="1"/>
    <col min="7932" max="7933" width="8.125" style="7" customWidth="1"/>
    <col min="7934" max="7934" width="9.125" style="7" customWidth="1"/>
    <col min="7935" max="7935" width="6.375" style="7" customWidth="1"/>
    <col min="7936" max="7939" width="9" style="7" hidden="1" customWidth="1"/>
    <col min="7940" max="7940" width="28.375" style="7" customWidth="1"/>
    <col min="7941" max="7949" width="9" style="7" hidden="1" customWidth="1"/>
    <col min="7950" max="7950" width="11.375" style="7" customWidth="1"/>
    <col min="7951" max="7951" width="6.25" style="7" customWidth="1"/>
    <col min="7952" max="7952" width="5.875" style="7" customWidth="1"/>
    <col min="7953" max="7954" width="6.25" style="7" customWidth="1"/>
    <col min="7955" max="7955" width="6.125" style="7" customWidth="1"/>
    <col min="7956" max="7960" width="6.25" style="7" customWidth="1"/>
    <col min="7961" max="7967" width="7.25" style="7" customWidth="1"/>
    <col min="7968" max="7969" width="7.125" style="7" customWidth="1"/>
    <col min="7970" max="7970" width="9" style="7"/>
    <col min="7971" max="7971" width="6.875" style="7" customWidth="1"/>
    <col min="7972" max="7972" width="6.25" style="7" customWidth="1"/>
    <col min="7973" max="7973" width="6.625" style="7" customWidth="1"/>
    <col min="7974" max="7974" width="11.875" style="7" customWidth="1"/>
    <col min="7975" max="7975" width="19.5" style="7" customWidth="1"/>
    <col min="7976" max="8183" width="9" style="7"/>
    <col min="8184" max="8184" width="6.625" style="7" customWidth="1"/>
    <col min="8185" max="8185" width="9.25" style="7" customWidth="1"/>
    <col min="8186" max="8186" width="15.75" style="7" customWidth="1"/>
    <col min="8187" max="8187" width="15.125" style="7" customWidth="1"/>
    <col min="8188" max="8189" width="8.125" style="7" customWidth="1"/>
    <col min="8190" max="8190" width="9.125" style="7" customWidth="1"/>
    <col min="8191" max="8191" width="6.375" style="7" customWidth="1"/>
    <col min="8192" max="8195" width="9" style="7" hidden="1" customWidth="1"/>
    <col min="8196" max="8196" width="28.375" style="7" customWidth="1"/>
    <col min="8197" max="8205" width="9" style="7" hidden="1" customWidth="1"/>
    <col min="8206" max="8206" width="11.375" style="7" customWidth="1"/>
    <col min="8207" max="8207" width="6.25" style="7" customWidth="1"/>
    <col min="8208" max="8208" width="5.875" style="7" customWidth="1"/>
    <col min="8209" max="8210" width="6.25" style="7" customWidth="1"/>
    <col min="8211" max="8211" width="6.125" style="7" customWidth="1"/>
    <col min="8212" max="8216" width="6.25" style="7" customWidth="1"/>
    <col min="8217" max="8223" width="7.25" style="7" customWidth="1"/>
    <col min="8224" max="8225" width="7.125" style="7" customWidth="1"/>
    <col min="8226" max="8226" width="9" style="7"/>
    <col min="8227" max="8227" width="6.875" style="7" customWidth="1"/>
    <col min="8228" max="8228" width="6.25" style="7" customWidth="1"/>
    <col min="8229" max="8229" width="6.625" style="7" customWidth="1"/>
    <col min="8230" max="8230" width="11.875" style="7" customWidth="1"/>
    <col min="8231" max="8231" width="19.5" style="7" customWidth="1"/>
    <col min="8232" max="8439" width="9" style="7"/>
    <col min="8440" max="8440" width="6.625" style="7" customWidth="1"/>
    <col min="8441" max="8441" width="9.25" style="7" customWidth="1"/>
    <col min="8442" max="8442" width="15.75" style="7" customWidth="1"/>
    <col min="8443" max="8443" width="15.125" style="7" customWidth="1"/>
    <col min="8444" max="8445" width="8.125" style="7" customWidth="1"/>
    <col min="8446" max="8446" width="9.125" style="7" customWidth="1"/>
    <col min="8447" max="8447" width="6.375" style="7" customWidth="1"/>
    <col min="8448" max="8451" width="9" style="7" hidden="1" customWidth="1"/>
    <col min="8452" max="8452" width="28.375" style="7" customWidth="1"/>
    <col min="8453" max="8461" width="9" style="7" hidden="1" customWidth="1"/>
    <col min="8462" max="8462" width="11.375" style="7" customWidth="1"/>
    <col min="8463" max="8463" width="6.25" style="7" customWidth="1"/>
    <col min="8464" max="8464" width="5.875" style="7" customWidth="1"/>
    <col min="8465" max="8466" width="6.25" style="7" customWidth="1"/>
    <col min="8467" max="8467" width="6.125" style="7" customWidth="1"/>
    <col min="8468" max="8472" width="6.25" style="7" customWidth="1"/>
    <col min="8473" max="8479" width="7.25" style="7" customWidth="1"/>
    <col min="8480" max="8481" width="7.125" style="7" customWidth="1"/>
    <col min="8482" max="8482" width="9" style="7"/>
    <col min="8483" max="8483" width="6.875" style="7" customWidth="1"/>
    <col min="8484" max="8484" width="6.25" style="7" customWidth="1"/>
    <col min="8485" max="8485" width="6.625" style="7" customWidth="1"/>
    <col min="8486" max="8486" width="11.875" style="7" customWidth="1"/>
    <col min="8487" max="8487" width="19.5" style="7" customWidth="1"/>
    <col min="8488" max="8695" width="9" style="7"/>
    <col min="8696" max="8696" width="6.625" style="7" customWidth="1"/>
    <col min="8697" max="8697" width="9.25" style="7" customWidth="1"/>
    <col min="8698" max="8698" width="15.75" style="7" customWidth="1"/>
    <col min="8699" max="8699" width="15.125" style="7" customWidth="1"/>
    <col min="8700" max="8701" width="8.125" style="7" customWidth="1"/>
    <col min="8702" max="8702" width="9.125" style="7" customWidth="1"/>
    <col min="8703" max="8703" width="6.375" style="7" customWidth="1"/>
    <col min="8704" max="8707" width="9" style="7" hidden="1" customWidth="1"/>
    <col min="8708" max="8708" width="28.375" style="7" customWidth="1"/>
    <col min="8709" max="8717" width="9" style="7" hidden="1" customWidth="1"/>
    <col min="8718" max="8718" width="11.375" style="7" customWidth="1"/>
    <col min="8719" max="8719" width="6.25" style="7" customWidth="1"/>
    <col min="8720" max="8720" width="5.875" style="7" customWidth="1"/>
    <col min="8721" max="8722" width="6.25" style="7" customWidth="1"/>
    <col min="8723" max="8723" width="6.125" style="7" customWidth="1"/>
    <col min="8724" max="8728" width="6.25" style="7" customWidth="1"/>
    <col min="8729" max="8735" width="7.25" style="7" customWidth="1"/>
    <col min="8736" max="8737" width="7.125" style="7" customWidth="1"/>
    <col min="8738" max="8738" width="9" style="7"/>
    <col min="8739" max="8739" width="6.875" style="7" customWidth="1"/>
    <col min="8740" max="8740" width="6.25" style="7" customWidth="1"/>
    <col min="8741" max="8741" width="6.625" style="7" customWidth="1"/>
    <col min="8742" max="8742" width="11.875" style="7" customWidth="1"/>
    <col min="8743" max="8743" width="19.5" style="7" customWidth="1"/>
    <col min="8744" max="8951" width="9" style="7"/>
    <col min="8952" max="8952" width="6.625" style="7" customWidth="1"/>
    <col min="8953" max="8953" width="9.25" style="7" customWidth="1"/>
    <col min="8954" max="8954" width="15.75" style="7" customWidth="1"/>
    <col min="8955" max="8955" width="15.125" style="7" customWidth="1"/>
    <col min="8956" max="8957" width="8.125" style="7" customWidth="1"/>
    <col min="8958" max="8958" width="9.125" style="7" customWidth="1"/>
    <col min="8959" max="8959" width="6.375" style="7" customWidth="1"/>
    <col min="8960" max="8963" width="9" style="7" hidden="1" customWidth="1"/>
    <col min="8964" max="8964" width="28.375" style="7" customWidth="1"/>
    <col min="8965" max="8973" width="9" style="7" hidden="1" customWidth="1"/>
    <col min="8974" max="8974" width="11.375" style="7" customWidth="1"/>
    <col min="8975" max="8975" width="6.25" style="7" customWidth="1"/>
    <col min="8976" max="8976" width="5.875" style="7" customWidth="1"/>
    <col min="8977" max="8978" width="6.25" style="7" customWidth="1"/>
    <col min="8979" max="8979" width="6.125" style="7" customWidth="1"/>
    <col min="8980" max="8984" width="6.25" style="7" customWidth="1"/>
    <col min="8985" max="8991" width="7.25" style="7" customWidth="1"/>
    <col min="8992" max="8993" width="7.125" style="7" customWidth="1"/>
    <col min="8994" max="8994" width="9" style="7"/>
    <col min="8995" max="8995" width="6.875" style="7" customWidth="1"/>
    <col min="8996" max="8996" width="6.25" style="7" customWidth="1"/>
    <col min="8997" max="8997" width="6.625" style="7" customWidth="1"/>
    <col min="8998" max="8998" width="11.875" style="7" customWidth="1"/>
    <col min="8999" max="8999" width="19.5" style="7" customWidth="1"/>
    <col min="9000" max="9207" width="9" style="7"/>
    <col min="9208" max="9208" width="6.625" style="7" customWidth="1"/>
    <col min="9209" max="9209" width="9.25" style="7" customWidth="1"/>
    <col min="9210" max="9210" width="15.75" style="7" customWidth="1"/>
    <col min="9211" max="9211" width="15.125" style="7" customWidth="1"/>
    <col min="9212" max="9213" width="8.125" style="7" customWidth="1"/>
    <col min="9214" max="9214" width="9.125" style="7" customWidth="1"/>
    <col min="9215" max="9215" width="6.375" style="7" customWidth="1"/>
    <col min="9216" max="9219" width="9" style="7" hidden="1" customWidth="1"/>
    <col min="9220" max="9220" width="28.375" style="7" customWidth="1"/>
    <col min="9221" max="9229" width="9" style="7" hidden="1" customWidth="1"/>
    <col min="9230" max="9230" width="11.375" style="7" customWidth="1"/>
    <col min="9231" max="9231" width="6.25" style="7" customWidth="1"/>
    <col min="9232" max="9232" width="5.875" style="7" customWidth="1"/>
    <col min="9233" max="9234" width="6.25" style="7" customWidth="1"/>
    <col min="9235" max="9235" width="6.125" style="7" customWidth="1"/>
    <col min="9236" max="9240" width="6.25" style="7" customWidth="1"/>
    <col min="9241" max="9247" width="7.25" style="7" customWidth="1"/>
    <col min="9248" max="9249" width="7.125" style="7" customWidth="1"/>
    <col min="9250" max="9250" width="9" style="7"/>
    <col min="9251" max="9251" width="6.875" style="7" customWidth="1"/>
    <col min="9252" max="9252" width="6.25" style="7" customWidth="1"/>
    <col min="9253" max="9253" width="6.625" style="7" customWidth="1"/>
    <col min="9254" max="9254" width="11.875" style="7" customWidth="1"/>
    <col min="9255" max="9255" width="19.5" style="7" customWidth="1"/>
    <col min="9256" max="9463" width="9" style="7"/>
    <col min="9464" max="9464" width="6.625" style="7" customWidth="1"/>
    <col min="9465" max="9465" width="9.25" style="7" customWidth="1"/>
    <col min="9466" max="9466" width="15.75" style="7" customWidth="1"/>
    <col min="9467" max="9467" width="15.125" style="7" customWidth="1"/>
    <col min="9468" max="9469" width="8.125" style="7" customWidth="1"/>
    <col min="9470" max="9470" width="9.125" style="7" customWidth="1"/>
    <col min="9471" max="9471" width="6.375" style="7" customWidth="1"/>
    <col min="9472" max="9475" width="9" style="7" hidden="1" customWidth="1"/>
    <col min="9476" max="9476" width="28.375" style="7" customWidth="1"/>
    <col min="9477" max="9485" width="9" style="7" hidden="1" customWidth="1"/>
    <col min="9486" max="9486" width="11.375" style="7" customWidth="1"/>
    <col min="9487" max="9487" width="6.25" style="7" customWidth="1"/>
    <col min="9488" max="9488" width="5.875" style="7" customWidth="1"/>
    <col min="9489" max="9490" width="6.25" style="7" customWidth="1"/>
    <col min="9491" max="9491" width="6.125" style="7" customWidth="1"/>
    <col min="9492" max="9496" width="6.25" style="7" customWidth="1"/>
    <col min="9497" max="9503" width="7.25" style="7" customWidth="1"/>
    <col min="9504" max="9505" width="7.125" style="7" customWidth="1"/>
    <col min="9506" max="9506" width="9" style="7"/>
    <col min="9507" max="9507" width="6.875" style="7" customWidth="1"/>
    <col min="9508" max="9508" width="6.25" style="7" customWidth="1"/>
    <col min="9509" max="9509" width="6.625" style="7" customWidth="1"/>
    <col min="9510" max="9510" width="11.875" style="7" customWidth="1"/>
    <col min="9511" max="9511" width="19.5" style="7" customWidth="1"/>
    <col min="9512" max="9719" width="9" style="7"/>
    <col min="9720" max="9720" width="6.625" style="7" customWidth="1"/>
    <col min="9721" max="9721" width="9.25" style="7" customWidth="1"/>
    <col min="9722" max="9722" width="15.75" style="7" customWidth="1"/>
    <col min="9723" max="9723" width="15.125" style="7" customWidth="1"/>
    <col min="9724" max="9725" width="8.125" style="7" customWidth="1"/>
    <col min="9726" max="9726" width="9.125" style="7" customWidth="1"/>
    <col min="9727" max="9727" width="6.375" style="7" customWidth="1"/>
    <col min="9728" max="9731" width="9" style="7" hidden="1" customWidth="1"/>
    <col min="9732" max="9732" width="28.375" style="7" customWidth="1"/>
    <col min="9733" max="9741" width="9" style="7" hidden="1" customWidth="1"/>
    <col min="9742" max="9742" width="11.375" style="7" customWidth="1"/>
    <col min="9743" max="9743" width="6.25" style="7" customWidth="1"/>
    <col min="9744" max="9744" width="5.875" style="7" customWidth="1"/>
    <col min="9745" max="9746" width="6.25" style="7" customWidth="1"/>
    <col min="9747" max="9747" width="6.125" style="7" customWidth="1"/>
    <col min="9748" max="9752" width="6.25" style="7" customWidth="1"/>
    <col min="9753" max="9759" width="7.25" style="7" customWidth="1"/>
    <col min="9760" max="9761" width="7.125" style="7" customWidth="1"/>
    <col min="9762" max="9762" width="9" style="7"/>
    <col min="9763" max="9763" width="6.875" style="7" customWidth="1"/>
    <col min="9764" max="9764" width="6.25" style="7" customWidth="1"/>
    <col min="9765" max="9765" width="6.625" style="7" customWidth="1"/>
    <col min="9766" max="9766" width="11.875" style="7" customWidth="1"/>
    <col min="9767" max="9767" width="19.5" style="7" customWidth="1"/>
    <col min="9768" max="9975" width="9" style="7"/>
    <col min="9976" max="9976" width="6.625" style="7" customWidth="1"/>
    <col min="9977" max="9977" width="9.25" style="7" customWidth="1"/>
    <col min="9978" max="9978" width="15.75" style="7" customWidth="1"/>
    <col min="9979" max="9979" width="15.125" style="7" customWidth="1"/>
    <col min="9980" max="9981" width="8.125" style="7" customWidth="1"/>
    <col min="9982" max="9982" width="9.125" style="7" customWidth="1"/>
    <col min="9983" max="9983" width="6.375" style="7" customWidth="1"/>
    <col min="9984" max="9987" width="9" style="7" hidden="1" customWidth="1"/>
    <col min="9988" max="9988" width="28.375" style="7" customWidth="1"/>
    <col min="9989" max="9997" width="9" style="7" hidden="1" customWidth="1"/>
    <col min="9998" max="9998" width="11.375" style="7" customWidth="1"/>
    <col min="9999" max="9999" width="6.25" style="7" customWidth="1"/>
    <col min="10000" max="10000" width="5.875" style="7" customWidth="1"/>
    <col min="10001" max="10002" width="6.25" style="7" customWidth="1"/>
    <col min="10003" max="10003" width="6.125" style="7" customWidth="1"/>
    <col min="10004" max="10008" width="6.25" style="7" customWidth="1"/>
    <col min="10009" max="10015" width="7.25" style="7" customWidth="1"/>
    <col min="10016" max="10017" width="7.125" style="7" customWidth="1"/>
    <col min="10018" max="10018" width="9" style="7"/>
    <col min="10019" max="10019" width="6.875" style="7" customWidth="1"/>
    <col min="10020" max="10020" width="6.25" style="7" customWidth="1"/>
    <col min="10021" max="10021" width="6.625" style="7" customWidth="1"/>
    <col min="10022" max="10022" width="11.875" style="7" customWidth="1"/>
    <col min="10023" max="10023" width="19.5" style="7" customWidth="1"/>
    <col min="10024" max="10231" width="9" style="7"/>
    <col min="10232" max="10232" width="6.625" style="7" customWidth="1"/>
    <col min="10233" max="10233" width="9.25" style="7" customWidth="1"/>
    <col min="10234" max="10234" width="15.75" style="7" customWidth="1"/>
    <col min="10235" max="10235" width="15.125" style="7" customWidth="1"/>
    <col min="10236" max="10237" width="8.125" style="7" customWidth="1"/>
    <col min="10238" max="10238" width="9.125" style="7" customWidth="1"/>
    <col min="10239" max="10239" width="6.375" style="7" customWidth="1"/>
    <col min="10240" max="10243" width="9" style="7" hidden="1" customWidth="1"/>
    <col min="10244" max="10244" width="28.375" style="7" customWidth="1"/>
    <col min="10245" max="10253" width="9" style="7" hidden="1" customWidth="1"/>
    <col min="10254" max="10254" width="11.375" style="7" customWidth="1"/>
    <col min="10255" max="10255" width="6.25" style="7" customWidth="1"/>
    <col min="10256" max="10256" width="5.875" style="7" customWidth="1"/>
    <col min="10257" max="10258" width="6.25" style="7" customWidth="1"/>
    <col min="10259" max="10259" width="6.125" style="7" customWidth="1"/>
    <col min="10260" max="10264" width="6.25" style="7" customWidth="1"/>
    <col min="10265" max="10271" width="7.25" style="7" customWidth="1"/>
    <col min="10272" max="10273" width="7.125" style="7" customWidth="1"/>
    <col min="10274" max="10274" width="9" style="7"/>
    <col min="10275" max="10275" width="6.875" style="7" customWidth="1"/>
    <col min="10276" max="10276" width="6.25" style="7" customWidth="1"/>
    <col min="10277" max="10277" width="6.625" style="7" customWidth="1"/>
    <col min="10278" max="10278" width="11.875" style="7" customWidth="1"/>
    <col min="10279" max="10279" width="19.5" style="7" customWidth="1"/>
    <col min="10280" max="10487" width="9" style="7"/>
    <col min="10488" max="10488" width="6.625" style="7" customWidth="1"/>
    <col min="10489" max="10489" width="9.25" style="7" customWidth="1"/>
    <col min="10490" max="10490" width="15.75" style="7" customWidth="1"/>
    <col min="10491" max="10491" width="15.125" style="7" customWidth="1"/>
    <col min="10492" max="10493" width="8.125" style="7" customWidth="1"/>
    <col min="10494" max="10494" width="9.125" style="7" customWidth="1"/>
    <col min="10495" max="10495" width="6.375" style="7" customWidth="1"/>
    <col min="10496" max="10499" width="9" style="7" hidden="1" customWidth="1"/>
    <col min="10500" max="10500" width="28.375" style="7" customWidth="1"/>
    <col min="10501" max="10509" width="9" style="7" hidden="1" customWidth="1"/>
    <col min="10510" max="10510" width="11.375" style="7" customWidth="1"/>
    <col min="10511" max="10511" width="6.25" style="7" customWidth="1"/>
    <col min="10512" max="10512" width="5.875" style="7" customWidth="1"/>
    <col min="10513" max="10514" width="6.25" style="7" customWidth="1"/>
    <col min="10515" max="10515" width="6.125" style="7" customWidth="1"/>
    <col min="10516" max="10520" width="6.25" style="7" customWidth="1"/>
    <col min="10521" max="10527" width="7.25" style="7" customWidth="1"/>
    <col min="10528" max="10529" width="7.125" style="7" customWidth="1"/>
    <col min="10530" max="10530" width="9" style="7"/>
    <col min="10531" max="10531" width="6.875" style="7" customWidth="1"/>
    <col min="10532" max="10532" width="6.25" style="7" customWidth="1"/>
    <col min="10533" max="10533" width="6.625" style="7" customWidth="1"/>
    <col min="10534" max="10534" width="11.875" style="7" customWidth="1"/>
    <col min="10535" max="10535" width="19.5" style="7" customWidth="1"/>
    <col min="10536" max="10743" width="9" style="7"/>
    <col min="10744" max="10744" width="6.625" style="7" customWidth="1"/>
    <col min="10745" max="10745" width="9.25" style="7" customWidth="1"/>
    <col min="10746" max="10746" width="15.75" style="7" customWidth="1"/>
    <col min="10747" max="10747" width="15.125" style="7" customWidth="1"/>
    <col min="10748" max="10749" width="8.125" style="7" customWidth="1"/>
    <col min="10750" max="10750" width="9.125" style="7" customWidth="1"/>
    <col min="10751" max="10751" width="6.375" style="7" customWidth="1"/>
    <col min="10752" max="10755" width="9" style="7" hidden="1" customWidth="1"/>
    <col min="10756" max="10756" width="28.375" style="7" customWidth="1"/>
    <col min="10757" max="10765" width="9" style="7" hidden="1" customWidth="1"/>
    <col min="10766" max="10766" width="11.375" style="7" customWidth="1"/>
    <col min="10767" max="10767" width="6.25" style="7" customWidth="1"/>
    <col min="10768" max="10768" width="5.875" style="7" customWidth="1"/>
    <col min="10769" max="10770" width="6.25" style="7" customWidth="1"/>
    <col min="10771" max="10771" width="6.125" style="7" customWidth="1"/>
    <col min="10772" max="10776" width="6.25" style="7" customWidth="1"/>
    <col min="10777" max="10783" width="7.25" style="7" customWidth="1"/>
    <col min="10784" max="10785" width="7.125" style="7" customWidth="1"/>
    <col min="10786" max="10786" width="9" style="7"/>
    <col min="10787" max="10787" width="6.875" style="7" customWidth="1"/>
    <col min="10788" max="10788" width="6.25" style="7" customWidth="1"/>
    <col min="10789" max="10789" width="6.625" style="7" customWidth="1"/>
    <col min="10790" max="10790" width="11.875" style="7" customWidth="1"/>
    <col min="10791" max="10791" width="19.5" style="7" customWidth="1"/>
    <col min="10792" max="10999" width="9" style="7"/>
    <col min="11000" max="11000" width="6.625" style="7" customWidth="1"/>
    <col min="11001" max="11001" width="9.25" style="7" customWidth="1"/>
    <col min="11002" max="11002" width="15.75" style="7" customWidth="1"/>
    <col min="11003" max="11003" width="15.125" style="7" customWidth="1"/>
    <col min="11004" max="11005" width="8.125" style="7" customWidth="1"/>
    <col min="11006" max="11006" width="9.125" style="7" customWidth="1"/>
    <col min="11007" max="11007" width="6.375" style="7" customWidth="1"/>
    <col min="11008" max="11011" width="9" style="7" hidden="1" customWidth="1"/>
    <col min="11012" max="11012" width="28.375" style="7" customWidth="1"/>
    <col min="11013" max="11021" width="9" style="7" hidden="1" customWidth="1"/>
    <col min="11022" max="11022" width="11.375" style="7" customWidth="1"/>
    <col min="11023" max="11023" width="6.25" style="7" customWidth="1"/>
    <col min="11024" max="11024" width="5.875" style="7" customWidth="1"/>
    <col min="11025" max="11026" width="6.25" style="7" customWidth="1"/>
    <col min="11027" max="11027" width="6.125" style="7" customWidth="1"/>
    <col min="11028" max="11032" width="6.25" style="7" customWidth="1"/>
    <col min="11033" max="11039" width="7.25" style="7" customWidth="1"/>
    <col min="11040" max="11041" width="7.125" style="7" customWidth="1"/>
    <col min="11042" max="11042" width="9" style="7"/>
    <col min="11043" max="11043" width="6.875" style="7" customWidth="1"/>
    <col min="11044" max="11044" width="6.25" style="7" customWidth="1"/>
    <col min="11045" max="11045" width="6.625" style="7" customWidth="1"/>
    <col min="11046" max="11046" width="11.875" style="7" customWidth="1"/>
    <col min="11047" max="11047" width="19.5" style="7" customWidth="1"/>
    <col min="11048" max="11255" width="9" style="7"/>
    <col min="11256" max="11256" width="6.625" style="7" customWidth="1"/>
    <col min="11257" max="11257" width="9.25" style="7" customWidth="1"/>
    <col min="11258" max="11258" width="15.75" style="7" customWidth="1"/>
    <col min="11259" max="11259" width="15.125" style="7" customWidth="1"/>
    <col min="11260" max="11261" width="8.125" style="7" customWidth="1"/>
    <col min="11262" max="11262" width="9.125" style="7" customWidth="1"/>
    <col min="11263" max="11263" width="6.375" style="7" customWidth="1"/>
    <col min="11264" max="11267" width="9" style="7" hidden="1" customWidth="1"/>
    <col min="11268" max="11268" width="28.375" style="7" customWidth="1"/>
    <col min="11269" max="11277" width="9" style="7" hidden="1" customWidth="1"/>
    <col min="11278" max="11278" width="11.375" style="7" customWidth="1"/>
    <col min="11279" max="11279" width="6.25" style="7" customWidth="1"/>
    <col min="11280" max="11280" width="5.875" style="7" customWidth="1"/>
    <col min="11281" max="11282" width="6.25" style="7" customWidth="1"/>
    <col min="11283" max="11283" width="6.125" style="7" customWidth="1"/>
    <col min="11284" max="11288" width="6.25" style="7" customWidth="1"/>
    <col min="11289" max="11295" width="7.25" style="7" customWidth="1"/>
    <col min="11296" max="11297" width="7.125" style="7" customWidth="1"/>
    <col min="11298" max="11298" width="9" style="7"/>
    <col min="11299" max="11299" width="6.875" style="7" customWidth="1"/>
    <col min="11300" max="11300" width="6.25" style="7" customWidth="1"/>
    <col min="11301" max="11301" width="6.625" style="7" customWidth="1"/>
    <col min="11302" max="11302" width="11.875" style="7" customWidth="1"/>
    <col min="11303" max="11303" width="19.5" style="7" customWidth="1"/>
    <col min="11304" max="11511" width="9" style="7"/>
    <col min="11512" max="11512" width="6.625" style="7" customWidth="1"/>
    <col min="11513" max="11513" width="9.25" style="7" customWidth="1"/>
    <col min="11514" max="11514" width="15.75" style="7" customWidth="1"/>
    <col min="11515" max="11515" width="15.125" style="7" customWidth="1"/>
    <col min="11516" max="11517" width="8.125" style="7" customWidth="1"/>
    <col min="11518" max="11518" width="9.125" style="7" customWidth="1"/>
    <col min="11519" max="11519" width="6.375" style="7" customWidth="1"/>
    <col min="11520" max="11523" width="9" style="7" hidden="1" customWidth="1"/>
    <col min="11524" max="11524" width="28.375" style="7" customWidth="1"/>
    <col min="11525" max="11533" width="9" style="7" hidden="1" customWidth="1"/>
    <col min="11534" max="11534" width="11.375" style="7" customWidth="1"/>
    <col min="11535" max="11535" width="6.25" style="7" customWidth="1"/>
    <col min="11536" max="11536" width="5.875" style="7" customWidth="1"/>
    <col min="11537" max="11538" width="6.25" style="7" customWidth="1"/>
    <col min="11539" max="11539" width="6.125" style="7" customWidth="1"/>
    <col min="11540" max="11544" width="6.25" style="7" customWidth="1"/>
    <col min="11545" max="11551" width="7.25" style="7" customWidth="1"/>
    <col min="11552" max="11553" width="7.125" style="7" customWidth="1"/>
    <col min="11554" max="11554" width="9" style="7"/>
    <col min="11555" max="11555" width="6.875" style="7" customWidth="1"/>
    <col min="11556" max="11556" width="6.25" style="7" customWidth="1"/>
    <col min="11557" max="11557" width="6.625" style="7" customWidth="1"/>
    <col min="11558" max="11558" width="11.875" style="7" customWidth="1"/>
    <col min="11559" max="11559" width="19.5" style="7" customWidth="1"/>
    <col min="11560" max="11767" width="9" style="7"/>
    <col min="11768" max="11768" width="6.625" style="7" customWidth="1"/>
    <col min="11769" max="11769" width="9.25" style="7" customWidth="1"/>
    <col min="11770" max="11770" width="15.75" style="7" customWidth="1"/>
    <col min="11771" max="11771" width="15.125" style="7" customWidth="1"/>
    <col min="11772" max="11773" width="8.125" style="7" customWidth="1"/>
    <col min="11774" max="11774" width="9.125" style="7" customWidth="1"/>
    <col min="11775" max="11775" width="6.375" style="7" customWidth="1"/>
    <col min="11776" max="11779" width="9" style="7" hidden="1" customWidth="1"/>
    <col min="11780" max="11780" width="28.375" style="7" customWidth="1"/>
    <col min="11781" max="11789" width="9" style="7" hidden="1" customWidth="1"/>
    <col min="11790" max="11790" width="11.375" style="7" customWidth="1"/>
    <col min="11791" max="11791" width="6.25" style="7" customWidth="1"/>
    <col min="11792" max="11792" width="5.875" style="7" customWidth="1"/>
    <col min="11793" max="11794" width="6.25" style="7" customWidth="1"/>
    <col min="11795" max="11795" width="6.125" style="7" customWidth="1"/>
    <col min="11796" max="11800" width="6.25" style="7" customWidth="1"/>
    <col min="11801" max="11807" width="7.25" style="7" customWidth="1"/>
    <col min="11808" max="11809" width="7.125" style="7" customWidth="1"/>
    <col min="11810" max="11810" width="9" style="7"/>
    <col min="11811" max="11811" width="6.875" style="7" customWidth="1"/>
    <col min="11812" max="11812" width="6.25" style="7" customWidth="1"/>
    <col min="11813" max="11813" width="6.625" style="7" customWidth="1"/>
    <col min="11814" max="11814" width="11.875" style="7" customWidth="1"/>
    <col min="11815" max="11815" width="19.5" style="7" customWidth="1"/>
    <col min="11816" max="12023" width="9" style="7"/>
    <col min="12024" max="12024" width="6.625" style="7" customWidth="1"/>
    <col min="12025" max="12025" width="9.25" style="7" customWidth="1"/>
    <col min="12026" max="12026" width="15.75" style="7" customWidth="1"/>
    <col min="12027" max="12027" width="15.125" style="7" customWidth="1"/>
    <col min="12028" max="12029" width="8.125" style="7" customWidth="1"/>
    <col min="12030" max="12030" width="9.125" style="7" customWidth="1"/>
    <col min="12031" max="12031" width="6.375" style="7" customWidth="1"/>
    <col min="12032" max="12035" width="9" style="7" hidden="1" customWidth="1"/>
    <col min="12036" max="12036" width="28.375" style="7" customWidth="1"/>
    <col min="12037" max="12045" width="9" style="7" hidden="1" customWidth="1"/>
    <col min="12046" max="12046" width="11.375" style="7" customWidth="1"/>
    <col min="12047" max="12047" width="6.25" style="7" customWidth="1"/>
    <col min="12048" max="12048" width="5.875" style="7" customWidth="1"/>
    <col min="12049" max="12050" width="6.25" style="7" customWidth="1"/>
    <col min="12051" max="12051" width="6.125" style="7" customWidth="1"/>
    <col min="12052" max="12056" width="6.25" style="7" customWidth="1"/>
    <col min="12057" max="12063" width="7.25" style="7" customWidth="1"/>
    <col min="12064" max="12065" width="7.125" style="7" customWidth="1"/>
    <col min="12066" max="12066" width="9" style="7"/>
    <col min="12067" max="12067" width="6.875" style="7" customWidth="1"/>
    <col min="12068" max="12068" width="6.25" style="7" customWidth="1"/>
    <col min="12069" max="12069" width="6.625" style="7" customWidth="1"/>
    <col min="12070" max="12070" width="11.875" style="7" customWidth="1"/>
    <col min="12071" max="12071" width="19.5" style="7" customWidth="1"/>
    <col min="12072" max="12279" width="9" style="7"/>
    <col min="12280" max="12280" width="6.625" style="7" customWidth="1"/>
    <col min="12281" max="12281" width="9.25" style="7" customWidth="1"/>
    <col min="12282" max="12282" width="15.75" style="7" customWidth="1"/>
    <col min="12283" max="12283" width="15.125" style="7" customWidth="1"/>
    <col min="12284" max="12285" width="8.125" style="7" customWidth="1"/>
    <col min="12286" max="12286" width="9.125" style="7" customWidth="1"/>
    <col min="12287" max="12287" width="6.375" style="7" customWidth="1"/>
    <col min="12288" max="12291" width="9" style="7" hidden="1" customWidth="1"/>
    <col min="12292" max="12292" width="28.375" style="7" customWidth="1"/>
    <col min="12293" max="12301" width="9" style="7" hidden="1" customWidth="1"/>
    <col min="12302" max="12302" width="11.375" style="7" customWidth="1"/>
    <col min="12303" max="12303" width="6.25" style="7" customWidth="1"/>
    <col min="12304" max="12304" width="5.875" style="7" customWidth="1"/>
    <col min="12305" max="12306" width="6.25" style="7" customWidth="1"/>
    <col min="12307" max="12307" width="6.125" style="7" customWidth="1"/>
    <col min="12308" max="12312" width="6.25" style="7" customWidth="1"/>
    <col min="12313" max="12319" width="7.25" style="7" customWidth="1"/>
    <col min="12320" max="12321" width="7.125" style="7" customWidth="1"/>
    <col min="12322" max="12322" width="9" style="7"/>
    <col min="12323" max="12323" width="6.875" style="7" customWidth="1"/>
    <col min="12324" max="12324" width="6.25" style="7" customWidth="1"/>
    <col min="12325" max="12325" width="6.625" style="7" customWidth="1"/>
    <col min="12326" max="12326" width="11.875" style="7" customWidth="1"/>
    <col min="12327" max="12327" width="19.5" style="7" customWidth="1"/>
    <col min="12328" max="12535" width="9" style="7"/>
    <col min="12536" max="12536" width="6.625" style="7" customWidth="1"/>
    <col min="12537" max="12537" width="9.25" style="7" customWidth="1"/>
    <col min="12538" max="12538" width="15.75" style="7" customWidth="1"/>
    <col min="12539" max="12539" width="15.125" style="7" customWidth="1"/>
    <col min="12540" max="12541" width="8.125" style="7" customWidth="1"/>
    <col min="12542" max="12542" width="9.125" style="7" customWidth="1"/>
    <col min="12543" max="12543" width="6.375" style="7" customWidth="1"/>
    <col min="12544" max="12547" width="9" style="7" hidden="1" customWidth="1"/>
    <col min="12548" max="12548" width="28.375" style="7" customWidth="1"/>
    <col min="12549" max="12557" width="9" style="7" hidden="1" customWidth="1"/>
    <col min="12558" max="12558" width="11.375" style="7" customWidth="1"/>
    <col min="12559" max="12559" width="6.25" style="7" customWidth="1"/>
    <col min="12560" max="12560" width="5.875" style="7" customWidth="1"/>
    <col min="12561" max="12562" width="6.25" style="7" customWidth="1"/>
    <col min="12563" max="12563" width="6.125" style="7" customWidth="1"/>
    <col min="12564" max="12568" width="6.25" style="7" customWidth="1"/>
    <col min="12569" max="12575" width="7.25" style="7" customWidth="1"/>
    <col min="12576" max="12577" width="7.125" style="7" customWidth="1"/>
    <col min="12578" max="12578" width="9" style="7"/>
    <col min="12579" max="12579" width="6.875" style="7" customWidth="1"/>
    <col min="12580" max="12580" width="6.25" style="7" customWidth="1"/>
    <col min="12581" max="12581" width="6.625" style="7" customWidth="1"/>
    <col min="12582" max="12582" width="11.875" style="7" customWidth="1"/>
    <col min="12583" max="12583" width="19.5" style="7" customWidth="1"/>
    <col min="12584" max="12791" width="9" style="7"/>
    <col min="12792" max="12792" width="6.625" style="7" customWidth="1"/>
    <col min="12793" max="12793" width="9.25" style="7" customWidth="1"/>
    <col min="12794" max="12794" width="15.75" style="7" customWidth="1"/>
    <col min="12795" max="12795" width="15.125" style="7" customWidth="1"/>
    <col min="12796" max="12797" width="8.125" style="7" customWidth="1"/>
    <col min="12798" max="12798" width="9.125" style="7" customWidth="1"/>
    <col min="12799" max="12799" width="6.375" style="7" customWidth="1"/>
    <col min="12800" max="12803" width="9" style="7" hidden="1" customWidth="1"/>
    <col min="12804" max="12804" width="28.375" style="7" customWidth="1"/>
    <col min="12805" max="12813" width="9" style="7" hidden="1" customWidth="1"/>
    <col min="12814" max="12814" width="11.375" style="7" customWidth="1"/>
    <col min="12815" max="12815" width="6.25" style="7" customWidth="1"/>
    <col min="12816" max="12816" width="5.875" style="7" customWidth="1"/>
    <col min="12817" max="12818" width="6.25" style="7" customWidth="1"/>
    <col min="12819" max="12819" width="6.125" style="7" customWidth="1"/>
    <col min="12820" max="12824" width="6.25" style="7" customWidth="1"/>
    <col min="12825" max="12831" width="7.25" style="7" customWidth="1"/>
    <col min="12832" max="12833" width="7.125" style="7" customWidth="1"/>
    <col min="12834" max="12834" width="9" style="7"/>
    <col min="12835" max="12835" width="6.875" style="7" customWidth="1"/>
    <col min="12836" max="12836" width="6.25" style="7" customWidth="1"/>
    <col min="12837" max="12837" width="6.625" style="7" customWidth="1"/>
    <col min="12838" max="12838" width="11.875" style="7" customWidth="1"/>
    <col min="12839" max="12839" width="19.5" style="7" customWidth="1"/>
    <col min="12840" max="13047" width="9" style="7"/>
    <col min="13048" max="13048" width="6.625" style="7" customWidth="1"/>
    <col min="13049" max="13049" width="9.25" style="7" customWidth="1"/>
    <col min="13050" max="13050" width="15.75" style="7" customWidth="1"/>
    <col min="13051" max="13051" width="15.125" style="7" customWidth="1"/>
    <col min="13052" max="13053" width="8.125" style="7" customWidth="1"/>
    <col min="13054" max="13054" width="9.125" style="7" customWidth="1"/>
    <col min="13055" max="13055" width="6.375" style="7" customWidth="1"/>
    <col min="13056" max="13059" width="9" style="7" hidden="1" customWidth="1"/>
    <col min="13060" max="13060" width="28.375" style="7" customWidth="1"/>
    <col min="13061" max="13069" width="9" style="7" hidden="1" customWidth="1"/>
    <col min="13070" max="13070" width="11.375" style="7" customWidth="1"/>
    <col min="13071" max="13071" width="6.25" style="7" customWidth="1"/>
    <col min="13072" max="13072" width="5.875" style="7" customWidth="1"/>
    <col min="13073" max="13074" width="6.25" style="7" customWidth="1"/>
    <col min="13075" max="13075" width="6.125" style="7" customWidth="1"/>
    <col min="13076" max="13080" width="6.25" style="7" customWidth="1"/>
    <col min="13081" max="13087" width="7.25" style="7" customWidth="1"/>
    <col min="13088" max="13089" width="7.125" style="7" customWidth="1"/>
    <col min="13090" max="13090" width="9" style="7"/>
    <col min="13091" max="13091" width="6.875" style="7" customWidth="1"/>
    <col min="13092" max="13092" width="6.25" style="7" customWidth="1"/>
    <col min="13093" max="13093" width="6.625" style="7" customWidth="1"/>
    <col min="13094" max="13094" width="11.875" style="7" customWidth="1"/>
    <col min="13095" max="13095" width="19.5" style="7" customWidth="1"/>
    <col min="13096" max="13303" width="9" style="7"/>
    <col min="13304" max="13304" width="6.625" style="7" customWidth="1"/>
    <col min="13305" max="13305" width="9.25" style="7" customWidth="1"/>
    <col min="13306" max="13306" width="15.75" style="7" customWidth="1"/>
    <col min="13307" max="13307" width="15.125" style="7" customWidth="1"/>
    <col min="13308" max="13309" width="8.125" style="7" customWidth="1"/>
    <col min="13310" max="13310" width="9.125" style="7" customWidth="1"/>
    <col min="13311" max="13311" width="6.375" style="7" customWidth="1"/>
    <col min="13312" max="13315" width="9" style="7" hidden="1" customWidth="1"/>
    <col min="13316" max="13316" width="28.375" style="7" customWidth="1"/>
    <col min="13317" max="13325" width="9" style="7" hidden="1" customWidth="1"/>
    <col min="13326" max="13326" width="11.375" style="7" customWidth="1"/>
    <col min="13327" max="13327" width="6.25" style="7" customWidth="1"/>
    <col min="13328" max="13328" width="5.875" style="7" customWidth="1"/>
    <col min="13329" max="13330" width="6.25" style="7" customWidth="1"/>
    <col min="13331" max="13331" width="6.125" style="7" customWidth="1"/>
    <col min="13332" max="13336" width="6.25" style="7" customWidth="1"/>
    <col min="13337" max="13343" width="7.25" style="7" customWidth="1"/>
    <col min="13344" max="13345" width="7.125" style="7" customWidth="1"/>
    <col min="13346" max="13346" width="9" style="7"/>
    <col min="13347" max="13347" width="6.875" style="7" customWidth="1"/>
    <col min="13348" max="13348" width="6.25" style="7" customWidth="1"/>
    <col min="13349" max="13349" width="6.625" style="7" customWidth="1"/>
    <col min="13350" max="13350" width="11.875" style="7" customWidth="1"/>
    <col min="13351" max="13351" width="19.5" style="7" customWidth="1"/>
    <col min="13352" max="13559" width="9" style="7"/>
    <col min="13560" max="13560" width="6.625" style="7" customWidth="1"/>
    <col min="13561" max="13561" width="9.25" style="7" customWidth="1"/>
    <col min="13562" max="13562" width="15.75" style="7" customWidth="1"/>
    <col min="13563" max="13563" width="15.125" style="7" customWidth="1"/>
    <col min="13564" max="13565" width="8.125" style="7" customWidth="1"/>
    <col min="13566" max="13566" width="9.125" style="7" customWidth="1"/>
    <col min="13567" max="13567" width="6.375" style="7" customWidth="1"/>
    <col min="13568" max="13571" width="9" style="7" hidden="1" customWidth="1"/>
    <col min="13572" max="13572" width="28.375" style="7" customWidth="1"/>
    <col min="13573" max="13581" width="9" style="7" hidden="1" customWidth="1"/>
    <col min="13582" max="13582" width="11.375" style="7" customWidth="1"/>
    <col min="13583" max="13583" width="6.25" style="7" customWidth="1"/>
    <col min="13584" max="13584" width="5.875" style="7" customWidth="1"/>
    <col min="13585" max="13586" width="6.25" style="7" customWidth="1"/>
    <col min="13587" max="13587" width="6.125" style="7" customWidth="1"/>
    <col min="13588" max="13592" width="6.25" style="7" customWidth="1"/>
    <col min="13593" max="13599" width="7.25" style="7" customWidth="1"/>
    <col min="13600" max="13601" width="7.125" style="7" customWidth="1"/>
    <col min="13602" max="13602" width="9" style="7"/>
    <col min="13603" max="13603" width="6.875" style="7" customWidth="1"/>
    <col min="13604" max="13604" width="6.25" style="7" customWidth="1"/>
    <col min="13605" max="13605" width="6.625" style="7" customWidth="1"/>
    <col min="13606" max="13606" width="11.875" style="7" customWidth="1"/>
    <col min="13607" max="13607" width="19.5" style="7" customWidth="1"/>
    <col min="13608" max="13815" width="9" style="7"/>
    <col min="13816" max="13816" width="6.625" style="7" customWidth="1"/>
    <col min="13817" max="13817" width="9.25" style="7" customWidth="1"/>
    <col min="13818" max="13818" width="15.75" style="7" customWidth="1"/>
    <col min="13819" max="13819" width="15.125" style="7" customWidth="1"/>
    <col min="13820" max="13821" width="8.125" style="7" customWidth="1"/>
    <col min="13822" max="13822" width="9.125" style="7" customWidth="1"/>
    <col min="13823" max="13823" width="6.375" style="7" customWidth="1"/>
    <col min="13824" max="13827" width="9" style="7" hidden="1" customWidth="1"/>
    <col min="13828" max="13828" width="28.375" style="7" customWidth="1"/>
    <col min="13829" max="13837" width="9" style="7" hidden="1" customWidth="1"/>
    <col min="13838" max="13838" width="11.375" style="7" customWidth="1"/>
    <col min="13839" max="13839" width="6.25" style="7" customWidth="1"/>
    <col min="13840" max="13840" width="5.875" style="7" customWidth="1"/>
    <col min="13841" max="13842" width="6.25" style="7" customWidth="1"/>
    <col min="13843" max="13843" width="6.125" style="7" customWidth="1"/>
    <col min="13844" max="13848" width="6.25" style="7" customWidth="1"/>
    <col min="13849" max="13855" width="7.25" style="7" customWidth="1"/>
    <col min="13856" max="13857" width="7.125" style="7" customWidth="1"/>
    <col min="13858" max="13858" width="9" style="7"/>
    <col min="13859" max="13859" width="6.875" style="7" customWidth="1"/>
    <col min="13860" max="13860" width="6.25" style="7" customWidth="1"/>
    <col min="13861" max="13861" width="6.625" style="7" customWidth="1"/>
    <col min="13862" max="13862" width="11.875" style="7" customWidth="1"/>
    <col min="13863" max="13863" width="19.5" style="7" customWidth="1"/>
    <col min="13864" max="14071" width="9" style="7"/>
    <col min="14072" max="14072" width="6.625" style="7" customWidth="1"/>
    <col min="14073" max="14073" width="9.25" style="7" customWidth="1"/>
    <col min="14074" max="14074" width="15.75" style="7" customWidth="1"/>
    <col min="14075" max="14075" width="15.125" style="7" customWidth="1"/>
    <col min="14076" max="14077" width="8.125" style="7" customWidth="1"/>
    <col min="14078" max="14078" width="9.125" style="7" customWidth="1"/>
    <col min="14079" max="14079" width="6.375" style="7" customWidth="1"/>
    <col min="14080" max="14083" width="9" style="7" hidden="1" customWidth="1"/>
    <col min="14084" max="14084" width="28.375" style="7" customWidth="1"/>
    <col min="14085" max="14093" width="9" style="7" hidden="1" customWidth="1"/>
    <col min="14094" max="14094" width="11.375" style="7" customWidth="1"/>
    <col min="14095" max="14095" width="6.25" style="7" customWidth="1"/>
    <col min="14096" max="14096" width="5.875" style="7" customWidth="1"/>
    <col min="14097" max="14098" width="6.25" style="7" customWidth="1"/>
    <col min="14099" max="14099" width="6.125" style="7" customWidth="1"/>
    <col min="14100" max="14104" width="6.25" style="7" customWidth="1"/>
    <col min="14105" max="14111" width="7.25" style="7" customWidth="1"/>
    <col min="14112" max="14113" width="7.125" style="7" customWidth="1"/>
    <col min="14114" max="14114" width="9" style="7"/>
    <col min="14115" max="14115" width="6.875" style="7" customWidth="1"/>
    <col min="14116" max="14116" width="6.25" style="7" customWidth="1"/>
    <col min="14117" max="14117" width="6.625" style="7" customWidth="1"/>
    <col min="14118" max="14118" width="11.875" style="7" customWidth="1"/>
    <col min="14119" max="14119" width="19.5" style="7" customWidth="1"/>
    <col min="14120" max="14327" width="9" style="7"/>
    <col min="14328" max="14328" width="6.625" style="7" customWidth="1"/>
    <col min="14329" max="14329" width="9.25" style="7" customWidth="1"/>
    <col min="14330" max="14330" width="15.75" style="7" customWidth="1"/>
    <col min="14331" max="14331" width="15.125" style="7" customWidth="1"/>
    <col min="14332" max="14333" width="8.125" style="7" customWidth="1"/>
    <col min="14334" max="14334" width="9.125" style="7" customWidth="1"/>
    <col min="14335" max="14335" width="6.375" style="7" customWidth="1"/>
    <col min="14336" max="14339" width="9" style="7" hidden="1" customWidth="1"/>
    <col min="14340" max="14340" width="28.375" style="7" customWidth="1"/>
    <col min="14341" max="14349" width="9" style="7" hidden="1" customWidth="1"/>
    <col min="14350" max="14350" width="11.375" style="7" customWidth="1"/>
    <col min="14351" max="14351" width="6.25" style="7" customWidth="1"/>
    <col min="14352" max="14352" width="5.875" style="7" customWidth="1"/>
    <col min="14353" max="14354" width="6.25" style="7" customWidth="1"/>
    <col min="14355" max="14355" width="6.125" style="7" customWidth="1"/>
    <col min="14356" max="14360" width="6.25" style="7" customWidth="1"/>
    <col min="14361" max="14367" width="7.25" style="7" customWidth="1"/>
    <col min="14368" max="14369" width="7.125" style="7" customWidth="1"/>
    <col min="14370" max="14370" width="9" style="7"/>
    <col min="14371" max="14371" width="6.875" style="7" customWidth="1"/>
    <col min="14372" max="14372" width="6.25" style="7" customWidth="1"/>
    <col min="14373" max="14373" width="6.625" style="7" customWidth="1"/>
    <col min="14374" max="14374" width="11.875" style="7" customWidth="1"/>
    <col min="14375" max="14375" width="19.5" style="7" customWidth="1"/>
    <col min="14376" max="14583" width="9" style="7"/>
    <col min="14584" max="14584" width="6.625" style="7" customWidth="1"/>
    <col min="14585" max="14585" width="9.25" style="7" customWidth="1"/>
    <col min="14586" max="14586" width="15.75" style="7" customWidth="1"/>
    <col min="14587" max="14587" width="15.125" style="7" customWidth="1"/>
    <col min="14588" max="14589" width="8.125" style="7" customWidth="1"/>
    <col min="14590" max="14590" width="9.125" style="7" customWidth="1"/>
    <col min="14591" max="14591" width="6.375" style="7" customWidth="1"/>
    <col min="14592" max="14595" width="9" style="7" hidden="1" customWidth="1"/>
    <col min="14596" max="14596" width="28.375" style="7" customWidth="1"/>
    <col min="14597" max="14605" width="9" style="7" hidden="1" customWidth="1"/>
    <col min="14606" max="14606" width="11.375" style="7" customWidth="1"/>
    <col min="14607" max="14607" width="6.25" style="7" customWidth="1"/>
    <col min="14608" max="14608" width="5.875" style="7" customWidth="1"/>
    <col min="14609" max="14610" width="6.25" style="7" customWidth="1"/>
    <col min="14611" max="14611" width="6.125" style="7" customWidth="1"/>
    <col min="14612" max="14616" width="6.25" style="7" customWidth="1"/>
    <col min="14617" max="14623" width="7.25" style="7" customWidth="1"/>
    <col min="14624" max="14625" width="7.125" style="7" customWidth="1"/>
    <col min="14626" max="14626" width="9" style="7"/>
    <col min="14627" max="14627" width="6.875" style="7" customWidth="1"/>
    <col min="14628" max="14628" width="6.25" style="7" customWidth="1"/>
    <col min="14629" max="14629" width="6.625" style="7" customWidth="1"/>
    <col min="14630" max="14630" width="11.875" style="7" customWidth="1"/>
    <col min="14631" max="14631" width="19.5" style="7" customWidth="1"/>
    <col min="14632" max="14839" width="9" style="7"/>
    <col min="14840" max="14840" width="6.625" style="7" customWidth="1"/>
    <col min="14841" max="14841" width="9.25" style="7" customWidth="1"/>
    <col min="14842" max="14842" width="15.75" style="7" customWidth="1"/>
    <col min="14843" max="14843" width="15.125" style="7" customWidth="1"/>
    <col min="14844" max="14845" width="8.125" style="7" customWidth="1"/>
    <col min="14846" max="14846" width="9.125" style="7" customWidth="1"/>
    <col min="14847" max="14847" width="6.375" style="7" customWidth="1"/>
    <col min="14848" max="14851" width="9" style="7" hidden="1" customWidth="1"/>
    <col min="14852" max="14852" width="28.375" style="7" customWidth="1"/>
    <col min="14853" max="14861" width="9" style="7" hidden="1" customWidth="1"/>
    <col min="14862" max="14862" width="11.375" style="7" customWidth="1"/>
    <col min="14863" max="14863" width="6.25" style="7" customWidth="1"/>
    <col min="14864" max="14864" width="5.875" style="7" customWidth="1"/>
    <col min="14865" max="14866" width="6.25" style="7" customWidth="1"/>
    <col min="14867" max="14867" width="6.125" style="7" customWidth="1"/>
    <col min="14868" max="14872" width="6.25" style="7" customWidth="1"/>
    <col min="14873" max="14879" width="7.25" style="7" customWidth="1"/>
    <col min="14880" max="14881" width="7.125" style="7" customWidth="1"/>
    <col min="14882" max="14882" width="9" style="7"/>
    <col min="14883" max="14883" width="6.875" style="7" customWidth="1"/>
    <col min="14884" max="14884" width="6.25" style="7" customWidth="1"/>
    <col min="14885" max="14885" width="6.625" style="7" customWidth="1"/>
    <col min="14886" max="14886" width="11.875" style="7" customWidth="1"/>
    <col min="14887" max="14887" width="19.5" style="7" customWidth="1"/>
    <col min="14888" max="15095" width="9" style="7"/>
    <col min="15096" max="15096" width="6.625" style="7" customWidth="1"/>
    <col min="15097" max="15097" width="9.25" style="7" customWidth="1"/>
    <col min="15098" max="15098" width="15.75" style="7" customWidth="1"/>
    <col min="15099" max="15099" width="15.125" style="7" customWidth="1"/>
    <col min="15100" max="15101" width="8.125" style="7" customWidth="1"/>
    <col min="15102" max="15102" width="9.125" style="7" customWidth="1"/>
    <col min="15103" max="15103" width="6.375" style="7" customWidth="1"/>
    <col min="15104" max="15107" width="9" style="7" hidden="1" customWidth="1"/>
    <col min="15108" max="15108" width="28.375" style="7" customWidth="1"/>
    <col min="15109" max="15117" width="9" style="7" hidden="1" customWidth="1"/>
    <col min="15118" max="15118" width="11.375" style="7" customWidth="1"/>
    <col min="15119" max="15119" width="6.25" style="7" customWidth="1"/>
    <col min="15120" max="15120" width="5.875" style="7" customWidth="1"/>
    <col min="15121" max="15122" width="6.25" style="7" customWidth="1"/>
    <col min="15123" max="15123" width="6.125" style="7" customWidth="1"/>
    <col min="15124" max="15128" width="6.25" style="7" customWidth="1"/>
    <col min="15129" max="15135" width="7.25" style="7" customWidth="1"/>
    <col min="15136" max="15137" width="7.125" style="7" customWidth="1"/>
    <col min="15138" max="15138" width="9" style="7"/>
    <col min="15139" max="15139" width="6.875" style="7" customWidth="1"/>
    <col min="15140" max="15140" width="6.25" style="7" customWidth="1"/>
    <col min="15141" max="15141" width="6.625" style="7" customWidth="1"/>
    <col min="15142" max="15142" width="11.875" style="7" customWidth="1"/>
    <col min="15143" max="15143" width="19.5" style="7" customWidth="1"/>
    <col min="15144" max="15351" width="9" style="7"/>
    <col min="15352" max="15352" width="6.625" style="7" customWidth="1"/>
    <col min="15353" max="15353" width="9.25" style="7" customWidth="1"/>
    <col min="15354" max="15354" width="15.75" style="7" customWidth="1"/>
    <col min="15355" max="15355" width="15.125" style="7" customWidth="1"/>
    <col min="15356" max="15357" width="8.125" style="7" customWidth="1"/>
    <col min="15358" max="15358" width="9.125" style="7" customWidth="1"/>
    <col min="15359" max="15359" width="6.375" style="7" customWidth="1"/>
    <col min="15360" max="15363" width="9" style="7" hidden="1" customWidth="1"/>
    <col min="15364" max="15364" width="28.375" style="7" customWidth="1"/>
    <col min="15365" max="15373" width="9" style="7" hidden="1" customWidth="1"/>
    <col min="15374" max="15374" width="11.375" style="7" customWidth="1"/>
    <col min="15375" max="15375" width="6.25" style="7" customWidth="1"/>
    <col min="15376" max="15376" width="5.875" style="7" customWidth="1"/>
    <col min="15377" max="15378" width="6.25" style="7" customWidth="1"/>
    <col min="15379" max="15379" width="6.125" style="7" customWidth="1"/>
    <col min="15380" max="15384" width="6.25" style="7" customWidth="1"/>
    <col min="15385" max="15391" width="7.25" style="7" customWidth="1"/>
    <col min="15392" max="15393" width="7.125" style="7" customWidth="1"/>
    <col min="15394" max="15394" width="9" style="7"/>
    <col min="15395" max="15395" width="6.875" style="7" customWidth="1"/>
    <col min="15396" max="15396" width="6.25" style="7" customWidth="1"/>
    <col min="15397" max="15397" width="6.625" style="7" customWidth="1"/>
    <col min="15398" max="15398" width="11.875" style="7" customWidth="1"/>
    <col min="15399" max="15399" width="19.5" style="7" customWidth="1"/>
    <col min="15400" max="15607" width="9" style="7"/>
    <col min="15608" max="15608" width="6.625" style="7" customWidth="1"/>
    <col min="15609" max="15609" width="9.25" style="7" customWidth="1"/>
    <col min="15610" max="15610" width="15.75" style="7" customWidth="1"/>
    <col min="15611" max="15611" width="15.125" style="7" customWidth="1"/>
    <col min="15612" max="15613" width="8.125" style="7" customWidth="1"/>
    <col min="15614" max="15614" width="9.125" style="7" customWidth="1"/>
    <col min="15615" max="15615" width="6.375" style="7" customWidth="1"/>
    <col min="15616" max="15619" width="9" style="7" hidden="1" customWidth="1"/>
    <col min="15620" max="15620" width="28.375" style="7" customWidth="1"/>
    <col min="15621" max="15629" width="9" style="7" hidden="1" customWidth="1"/>
    <col min="15630" max="15630" width="11.375" style="7" customWidth="1"/>
    <col min="15631" max="15631" width="6.25" style="7" customWidth="1"/>
    <col min="15632" max="15632" width="5.875" style="7" customWidth="1"/>
    <col min="15633" max="15634" width="6.25" style="7" customWidth="1"/>
    <col min="15635" max="15635" width="6.125" style="7" customWidth="1"/>
    <col min="15636" max="15640" width="6.25" style="7" customWidth="1"/>
    <col min="15641" max="15647" width="7.25" style="7" customWidth="1"/>
    <col min="15648" max="15649" width="7.125" style="7" customWidth="1"/>
    <col min="15650" max="15650" width="9" style="7"/>
    <col min="15651" max="15651" width="6.875" style="7" customWidth="1"/>
    <col min="15652" max="15652" width="6.25" style="7" customWidth="1"/>
    <col min="15653" max="15653" width="6.625" style="7" customWidth="1"/>
    <col min="15654" max="15654" width="11.875" style="7" customWidth="1"/>
    <col min="15655" max="15655" width="19.5" style="7" customWidth="1"/>
    <col min="15656" max="15863" width="9" style="7"/>
    <col min="15864" max="15864" width="6.625" style="7" customWidth="1"/>
    <col min="15865" max="15865" width="9.25" style="7" customWidth="1"/>
    <col min="15866" max="15866" width="15.75" style="7" customWidth="1"/>
    <col min="15867" max="15867" width="15.125" style="7" customWidth="1"/>
    <col min="15868" max="15869" width="8.125" style="7" customWidth="1"/>
    <col min="15870" max="15870" width="9.125" style="7" customWidth="1"/>
    <col min="15871" max="15871" width="6.375" style="7" customWidth="1"/>
    <col min="15872" max="15875" width="9" style="7" hidden="1" customWidth="1"/>
    <col min="15876" max="15876" width="28.375" style="7" customWidth="1"/>
    <col min="15877" max="15885" width="9" style="7" hidden="1" customWidth="1"/>
    <col min="15886" max="15886" width="11.375" style="7" customWidth="1"/>
    <col min="15887" max="15887" width="6.25" style="7" customWidth="1"/>
    <col min="15888" max="15888" width="5.875" style="7" customWidth="1"/>
    <col min="15889" max="15890" width="6.25" style="7" customWidth="1"/>
    <col min="15891" max="15891" width="6.125" style="7" customWidth="1"/>
    <col min="15892" max="15896" width="6.25" style="7" customWidth="1"/>
    <col min="15897" max="15903" width="7.25" style="7" customWidth="1"/>
    <col min="15904" max="15905" width="7.125" style="7" customWidth="1"/>
    <col min="15906" max="15906" width="9" style="7"/>
    <col min="15907" max="15907" width="6.875" style="7" customWidth="1"/>
    <col min="15908" max="15908" width="6.25" style="7" customWidth="1"/>
    <col min="15909" max="15909" width="6.625" style="7" customWidth="1"/>
    <col min="15910" max="15910" width="11.875" style="7" customWidth="1"/>
    <col min="15911" max="15911" width="19.5" style="7" customWidth="1"/>
    <col min="15912" max="16119" width="9" style="7"/>
    <col min="16120" max="16120" width="6.625" style="7" customWidth="1"/>
    <col min="16121" max="16121" width="9.25" style="7" customWidth="1"/>
    <col min="16122" max="16122" width="15.75" style="7" customWidth="1"/>
    <col min="16123" max="16123" width="15.125" style="7" customWidth="1"/>
    <col min="16124" max="16125" width="8.125" style="7" customWidth="1"/>
    <col min="16126" max="16126" width="9.125" style="7" customWidth="1"/>
    <col min="16127" max="16127" width="6.375" style="7" customWidth="1"/>
    <col min="16128" max="16131" width="9" style="7" hidden="1" customWidth="1"/>
    <col min="16132" max="16132" width="28.375" style="7" customWidth="1"/>
    <col min="16133" max="16141" width="9" style="7" hidden="1" customWidth="1"/>
    <col min="16142" max="16142" width="11.375" style="7" customWidth="1"/>
    <col min="16143" max="16143" width="6.25" style="7" customWidth="1"/>
    <col min="16144" max="16144" width="5.875" style="7" customWidth="1"/>
    <col min="16145" max="16146" width="6.25" style="7" customWidth="1"/>
    <col min="16147" max="16147" width="6.125" style="7" customWidth="1"/>
    <col min="16148" max="16152" width="6.25" style="7" customWidth="1"/>
    <col min="16153" max="16159" width="7.25" style="7" customWidth="1"/>
    <col min="16160" max="16161" width="7.125" style="7" customWidth="1"/>
    <col min="16162" max="16162" width="9" style="7"/>
    <col min="16163" max="16163" width="6.875" style="7" customWidth="1"/>
    <col min="16164" max="16164" width="6.25" style="7" customWidth="1"/>
    <col min="16165" max="16165" width="6.625" style="7" customWidth="1"/>
    <col min="16166" max="16166" width="11.875" style="7" customWidth="1"/>
    <col min="16167" max="16167" width="19.5" style="7" customWidth="1"/>
    <col min="16168" max="16384" width="9" style="7"/>
  </cols>
  <sheetData>
    <row r="1" ht="51" customHeight="1" spans="1:40">
      <c r="A1" s="8" t="s">
        <v>192</v>
      </c>
      <c r="B1" s="8"/>
      <c r="C1" s="8"/>
      <c r="D1" s="8"/>
      <c r="E1" s="8"/>
      <c r="F1" s="8"/>
      <c r="G1" s="8"/>
      <c r="H1" s="8"/>
      <c r="I1" s="8"/>
      <c r="J1" s="8"/>
      <c r="K1" s="8"/>
      <c r="L1" s="8"/>
      <c r="M1" s="8"/>
      <c r="N1" s="8"/>
      <c r="O1" s="8"/>
      <c r="P1" s="26"/>
      <c r="Q1" s="8"/>
      <c r="R1" s="8"/>
      <c r="S1" s="8"/>
      <c r="T1" s="8"/>
      <c r="U1" s="8"/>
      <c r="V1" s="8"/>
      <c r="W1" s="8"/>
      <c r="X1" s="8"/>
      <c r="Y1" s="8"/>
      <c r="Z1" s="8"/>
      <c r="AA1" s="8"/>
      <c r="AB1" s="8"/>
      <c r="AC1" s="8"/>
      <c r="AD1" s="8"/>
      <c r="AE1" s="8"/>
      <c r="AF1" s="8"/>
      <c r="AG1" s="8"/>
      <c r="AH1" s="8"/>
      <c r="AI1" s="8"/>
      <c r="AJ1" s="8"/>
      <c r="AK1" s="8"/>
      <c r="AL1" s="8"/>
      <c r="AM1" s="8"/>
      <c r="AN1" s="8"/>
    </row>
    <row r="2" ht="37" customHeight="1" spans="1:40">
      <c r="A2" s="9" t="s">
        <v>1</v>
      </c>
      <c r="B2" s="9"/>
      <c r="C2" s="9"/>
      <c r="D2" s="9"/>
      <c r="E2" s="9"/>
      <c r="F2" s="9"/>
      <c r="G2" s="9"/>
      <c r="H2" s="9"/>
      <c r="I2" s="9"/>
      <c r="J2" s="27"/>
      <c r="K2" s="9"/>
      <c r="L2" s="9"/>
      <c r="M2" s="9"/>
      <c r="N2" s="9"/>
      <c r="O2" s="9"/>
      <c r="P2" s="28"/>
      <c r="Q2" s="9"/>
      <c r="R2" s="9"/>
      <c r="S2" s="9"/>
      <c r="T2" s="9"/>
      <c r="U2" s="9"/>
      <c r="V2" s="9"/>
      <c r="W2" s="9"/>
      <c r="X2" s="9"/>
      <c r="Y2" s="9"/>
      <c r="Z2" s="9"/>
      <c r="AA2" s="9"/>
      <c r="AB2" s="9"/>
      <c r="AC2" s="9"/>
      <c r="AD2" s="9"/>
      <c r="AE2" s="9"/>
      <c r="AF2" s="9"/>
      <c r="AG2" s="9"/>
      <c r="AH2" s="9"/>
      <c r="AI2" s="9"/>
      <c r="AJ2" s="9"/>
      <c r="AK2" s="9"/>
      <c r="AL2" s="9"/>
      <c r="AM2" s="9"/>
      <c r="AN2" s="9"/>
    </row>
    <row r="3" ht="30" customHeight="1" spans="1:40">
      <c r="A3" s="10" t="s">
        <v>2</v>
      </c>
      <c r="B3" s="11" t="s">
        <v>193</v>
      </c>
      <c r="C3" s="11" t="s">
        <v>194</v>
      </c>
      <c r="D3" s="12" t="s">
        <v>195</v>
      </c>
      <c r="E3" s="10" t="s">
        <v>196</v>
      </c>
      <c r="F3" s="13" t="s">
        <v>197</v>
      </c>
      <c r="G3" s="10" t="s">
        <v>198</v>
      </c>
      <c r="H3" s="10" t="s">
        <v>199</v>
      </c>
      <c r="I3" s="10" t="s">
        <v>200</v>
      </c>
      <c r="J3" s="10" t="s">
        <v>201</v>
      </c>
      <c r="K3" s="10" t="s">
        <v>202</v>
      </c>
      <c r="L3" s="10" t="s">
        <v>203</v>
      </c>
      <c r="M3" s="10" t="s">
        <v>204</v>
      </c>
      <c r="N3" s="10" t="s">
        <v>205</v>
      </c>
      <c r="O3" s="10" t="s">
        <v>206</v>
      </c>
      <c r="P3" s="10" t="s">
        <v>207</v>
      </c>
      <c r="Q3" s="10" t="s">
        <v>208</v>
      </c>
      <c r="R3" s="10"/>
      <c r="S3" s="10"/>
      <c r="T3" s="10" t="s">
        <v>209</v>
      </c>
      <c r="U3" s="10"/>
      <c r="V3" s="10"/>
      <c r="W3" s="10" t="s">
        <v>210</v>
      </c>
      <c r="X3" s="10"/>
      <c r="Y3" s="10"/>
      <c r="Z3" s="10"/>
      <c r="AA3" s="10" t="s">
        <v>211</v>
      </c>
      <c r="AB3" s="10" t="s">
        <v>212</v>
      </c>
      <c r="AC3" s="10" t="s">
        <v>213</v>
      </c>
      <c r="AD3" s="10" t="s">
        <v>214</v>
      </c>
      <c r="AE3" s="10" t="s">
        <v>215</v>
      </c>
      <c r="AF3" s="10" t="s">
        <v>216</v>
      </c>
      <c r="AG3" s="10" t="s">
        <v>217</v>
      </c>
      <c r="AH3" s="10" t="s">
        <v>218</v>
      </c>
      <c r="AI3" s="10"/>
      <c r="AJ3" s="10"/>
      <c r="AK3" s="10" t="s">
        <v>219</v>
      </c>
      <c r="AL3" s="10" t="s">
        <v>220</v>
      </c>
      <c r="AM3" s="10" t="s">
        <v>221</v>
      </c>
      <c r="AN3" s="10" t="s">
        <v>222</v>
      </c>
    </row>
    <row r="4" ht="30" customHeight="1" spans="1:40">
      <c r="A4" s="10"/>
      <c r="B4" s="11"/>
      <c r="C4" s="11"/>
      <c r="D4" s="14"/>
      <c r="E4" s="10"/>
      <c r="F4" s="15"/>
      <c r="G4" s="10"/>
      <c r="H4" s="10"/>
      <c r="I4" s="10"/>
      <c r="J4" s="10"/>
      <c r="K4" s="10"/>
      <c r="L4" s="10"/>
      <c r="M4" s="10"/>
      <c r="N4" s="10"/>
      <c r="O4" s="10"/>
      <c r="P4" s="10"/>
      <c r="Q4" s="30" t="s">
        <v>223</v>
      </c>
      <c r="R4" s="30" t="s">
        <v>224</v>
      </c>
      <c r="S4" s="30" t="s">
        <v>225</v>
      </c>
      <c r="T4" s="30" t="s">
        <v>223</v>
      </c>
      <c r="U4" s="30" t="s">
        <v>224</v>
      </c>
      <c r="V4" s="30" t="s">
        <v>225</v>
      </c>
      <c r="W4" s="30" t="s">
        <v>223</v>
      </c>
      <c r="X4" s="30" t="s">
        <v>224</v>
      </c>
      <c r="Y4" s="30" t="s">
        <v>226</v>
      </c>
      <c r="Z4" s="30" t="s">
        <v>225</v>
      </c>
      <c r="AA4" s="10"/>
      <c r="AB4" s="10"/>
      <c r="AC4" s="10"/>
      <c r="AD4" s="10"/>
      <c r="AE4" s="10"/>
      <c r="AF4" s="10"/>
      <c r="AG4" s="10"/>
      <c r="AH4" s="34" t="s">
        <v>227</v>
      </c>
      <c r="AI4" s="35"/>
      <c r="AJ4" s="30" t="s">
        <v>228</v>
      </c>
      <c r="AK4" s="10"/>
      <c r="AL4" s="10"/>
      <c r="AM4" s="10"/>
      <c r="AN4" s="10"/>
    </row>
    <row r="5" ht="53.1" customHeight="1" spans="1:40">
      <c r="A5" s="10"/>
      <c r="B5" s="11"/>
      <c r="C5" s="11"/>
      <c r="D5" s="16"/>
      <c r="E5" s="10"/>
      <c r="F5" s="17"/>
      <c r="G5" s="10"/>
      <c r="H5" s="10"/>
      <c r="I5" s="10"/>
      <c r="J5" s="10"/>
      <c r="K5" s="10"/>
      <c r="L5" s="10"/>
      <c r="M5" s="10"/>
      <c r="N5" s="10"/>
      <c r="O5" s="10"/>
      <c r="P5" s="10"/>
      <c r="Q5" s="31"/>
      <c r="R5" s="31"/>
      <c r="S5" s="31" t="s">
        <v>225</v>
      </c>
      <c r="T5" s="31"/>
      <c r="U5" s="31"/>
      <c r="V5" s="31" t="s">
        <v>225</v>
      </c>
      <c r="W5" s="31"/>
      <c r="X5" s="31"/>
      <c r="Y5" s="31"/>
      <c r="Z5" s="31"/>
      <c r="AA5" s="10"/>
      <c r="AB5" s="10"/>
      <c r="AC5" s="10"/>
      <c r="AD5" s="10"/>
      <c r="AE5" s="10"/>
      <c r="AF5" s="10"/>
      <c r="AG5" s="10"/>
      <c r="AH5" s="36" t="s">
        <v>229</v>
      </c>
      <c r="AI5" s="36" t="s">
        <v>230</v>
      </c>
      <c r="AJ5" s="31"/>
      <c r="AK5" s="10"/>
      <c r="AL5" s="10"/>
      <c r="AM5" s="10"/>
      <c r="AN5" s="10"/>
    </row>
    <row r="6" s="1" customFormat="1" ht="63" customHeight="1" spans="1:42">
      <c r="A6" s="18" t="s">
        <v>31</v>
      </c>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2"/>
      <c r="AP6" s="2"/>
    </row>
    <row r="7" s="2" customFormat="1" ht="63" customHeight="1" spans="1:40">
      <c r="A7" s="19">
        <v>1</v>
      </c>
      <c r="B7" s="20">
        <v>20001</v>
      </c>
      <c r="C7" s="21" t="s">
        <v>231</v>
      </c>
      <c r="D7" s="20">
        <v>105</v>
      </c>
      <c r="E7" s="21" t="s">
        <v>232</v>
      </c>
      <c r="F7" s="20">
        <v>180</v>
      </c>
      <c r="G7" s="18" t="s">
        <v>233</v>
      </c>
      <c r="H7" s="18" t="s">
        <v>234</v>
      </c>
      <c r="I7" s="18" t="s">
        <v>235</v>
      </c>
      <c r="J7" s="10" t="s">
        <v>236</v>
      </c>
      <c r="K7" s="18"/>
      <c r="L7" s="18" t="s">
        <v>237</v>
      </c>
      <c r="M7" s="19">
        <v>2009.11</v>
      </c>
      <c r="N7" s="29"/>
      <c r="O7" s="29"/>
      <c r="P7" s="19">
        <v>58.6</v>
      </c>
      <c r="Q7" s="19"/>
      <c r="R7" s="19"/>
      <c r="S7" s="18">
        <f>R7+Q7</f>
        <v>0</v>
      </c>
      <c r="T7" s="19">
        <v>3</v>
      </c>
      <c r="U7" s="19">
        <v>4</v>
      </c>
      <c r="V7" s="18">
        <f>T7+U7</f>
        <v>7</v>
      </c>
      <c r="W7" s="19"/>
      <c r="X7" s="19"/>
      <c r="Y7" s="19">
        <v>1</v>
      </c>
      <c r="Z7" s="18">
        <f>Y7+X7+W7</f>
        <v>1</v>
      </c>
      <c r="AA7" s="33">
        <v>6</v>
      </c>
      <c r="AB7" s="19"/>
      <c r="AC7" s="19">
        <v>5</v>
      </c>
      <c r="AD7" s="19">
        <v>1</v>
      </c>
      <c r="AE7" s="19"/>
      <c r="AF7" s="19"/>
      <c r="AG7" s="19"/>
      <c r="AH7" s="19"/>
      <c r="AI7" s="19"/>
      <c r="AJ7" s="19">
        <v>13</v>
      </c>
      <c r="AK7" s="19">
        <v>7</v>
      </c>
      <c r="AL7" s="19">
        <v>2</v>
      </c>
      <c r="AM7" s="19"/>
      <c r="AN7" s="18" t="s">
        <v>238</v>
      </c>
    </row>
    <row r="8" s="1" customFormat="1" ht="63" customHeight="1" spans="1:42">
      <c r="A8" s="18" t="s">
        <v>120</v>
      </c>
      <c r="B8" s="18"/>
      <c r="C8" s="18"/>
      <c r="D8" s="18"/>
      <c r="E8" s="18"/>
      <c r="F8" s="18"/>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c r="AM8" s="18"/>
      <c r="AN8" s="18"/>
      <c r="AO8" s="2"/>
      <c r="AP8" s="2"/>
    </row>
    <row r="9" s="3" customFormat="1" ht="63" customHeight="1" spans="1:241">
      <c r="A9" s="22">
        <v>1</v>
      </c>
      <c r="B9" s="23">
        <v>25016</v>
      </c>
      <c r="C9" s="24"/>
      <c r="D9" s="23"/>
      <c r="E9" s="24" t="s">
        <v>239</v>
      </c>
      <c r="F9" s="23"/>
      <c r="G9" s="25"/>
      <c r="H9" s="25" t="s">
        <v>240</v>
      </c>
      <c r="I9" s="22"/>
      <c r="J9" s="22"/>
      <c r="K9" s="22"/>
      <c r="L9" s="18" t="s">
        <v>241</v>
      </c>
      <c r="M9" s="22">
        <v>2019</v>
      </c>
      <c r="N9" s="22">
        <v>3.5</v>
      </c>
      <c r="O9" s="22">
        <v>1.5</v>
      </c>
      <c r="P9" s="22">
        <v>80</v>
      </c>
      <c r="Q9" s="22"/>
      <c r="R9" s="25"/>
      <c r="S9" s="22"/>
      <c r="T9" s="22">
        <v>4</v>
      </c>
      <c r="U9" s="22">
        <v>6</v>
      </c>
      <c r="V9" s="25"/>
      <c r="W9" s="32">
        <v>1</v>
      </c>
      <c r="X9" s="22">
        <v>1</v>
      </c>
      <c r="Y9" s="22">
        <v>2</v>
      </c>
      <c r="Z9" s="22"/>
      <c r="AA9" s="22">
        <v>4</v>
      </c>
      <c r="AB9" s="22"/>
      <c r="AC9" s="22">
        <v>7</v>
      </c>
      <c r="AD9" s="22">
        <v>1</v>
      </c>
      <c r="AE9" s="22"/>
      <c r="AF9" s="22"/>
      <c r="AG9" s="22">
        <v>1</v>
      </c>
      <c r="AH9" s="22">
        <v>1</v>
      </c>
      <c r="AI9" s="22">
        <v>14</v>
      </c>
      <c r="AJ9" s="25">
        <v>1</v>
      </c>
      <c r="AK9" s="23"/>
      <c r="AL9" s="37"/>
      <c r="AM9" s="37"/>
      <c r="AN9" s="18" t="s">
        <v>242</v>
      </c>
      <c r="AO9" s="38"/>
      <c r="AP9" s="38"/>
      <c r="AQ9" s="39"/>
      <c r="AR9" s="39"/>
      <c r="AS9" s="39"/>
      <c r="AT9" s="39"/>
      <c r="AU9" s="39"/>
      <c r="AV9" s="39"/>
      <c r="AW9" s="39"/>
      <c r="AX9" s="39"/>
      <c r="AY9" s="39"/>
      <c r="AZ9" s="39"/>
      <c r="BA9" s="39"/>
      <c r="BB9" s="39"/>
      <c r="BC9" s="39"/>
      <c r="BD9" s="39"/>
      <c r="BE9" s="39"/>
      <c r="BF9" s="39"/>
      <c r="BG9" s="39"/>
      <c r="BH9" s="39"/>
      <c r="BI9" s="39"/>
      <c r="BJ9" s="39"/>
      <c r="BK9" s="39"/>
      <c r="BL9" s="39"/>
      <c r="BM9" s="39"/>
      <c r="BN9" s="39"/>
      <c r="BO9" s="39"/>
      <c r="BP9" s="39"/>
      <c r="BQ9" s="39"/>
      <c r="BR9" s="39"/>
      <c r="BS9" s="39"/>
      <c r="BT9" s="39"/>
      <c r="BU9" s="39"/>
      <c r="BV9" s="39"/>
      <c r="BW9" s="39"/>
      <c r="BX9" s="39"/>
      <c r="BY9" s="39"/>
      <c r="BZ9" s="39"/>
      <c r="CA9" s="39"/>
      <c r="CB9" s="39"/>
      <c r="CC9" s="39"/>
      <c r="CD9" s="39"/>
      <c r="CE9" s="39"/>
      <c r="CF9" s="39"/>
      <c r="CG9" s="39"/>
      <c r="CH9" s="39"/>
      <c r="CI9" s="39"/>
      <c r="CJ9" s="39"/>
      <c r="CK9" s="39"/>
      <c r="CL9" s="39"/>
      <c r="CM9" s="39"/>
      <c r="CN9" s="39"/>
      <c r="CO9" s="39"/>
      <c r="CP9" s="39"/>
      <c r="CQ9" s="39"/>
      <c r="CR9" s="39"/>
      <c r="CS9" s="39"/>
      <c r="CT9" s="39"/>
      <c r="CU9" s="39"/>
      <c r="CV9" s="39"/>
      <c r="CW9" s="39"/>
      <c r="CX9" s="39"/>
      <c r="CY9" s="39"/>
      <c r="CZ9" s="39"/>
      <c r="DA9" s="39"/>
      <c r="DB9" s="39"/>
      <c r="DC9" s="39"/>
      <c r="DD9" s="39"/>
      <c r="DE9" s="39"/>
      <c r="DF9" s="39"/>
      <c r="DG9" s="39"/>
      <c r="DH9" s="39"/>
      <c r="DI9" s="39"/>
      <c r="DJ9" s="39"/>
      <c r="DK9" s="39"/>
      <c r="DL9" s="39"/>
      <c r="DM9" s="39"/>
      <c r="DN9" s="39"/>
      <c r="DO9" s="39"/>
      <c r="DP9" s="39"/>
      <c r="DQ9" s="39"/>
      <c r="DR9" s="39"/>
      <c r="DS9" s="39"/>
      <c r="DT9" s="39"/>
      <c r="DU9" s="39"/>
      <c r="DV9" s="39"/>
      <c r="DW9" s="39"/>
      <c r="DX9" s="39"/>
      <c r="DY9" s="39"/>
      <c r="DZ9" s="39"/>
      <c r="EA9" s="39"/>
      <c r="EB9" s="39"/>
      <c r="EC9" s="39"/>
      <c r="ED9" s="39"/>
      <c r="EE9" s="39"/>
      <c r="EF9" s="39"/>
      <c r="EG9" s="39"/>
      <c r="EH9" s="39"/>
      <c r="EI9" s="39"/>
      <c r="EJ9" s="39"/>
      <c r="EK9" s="39"/>
      <c r="EL9" s="39"/>
      <c r="EM9" s="39"/>
      <c r="EN9" s="39"/>
      <c r="EO9" s="39"/>
      <c r="EP9" s="39"/>
      <c r="EQ9" s="39"/>
      <c r="ER9" s="39"/>
      <c r="ES9" s="39"/>
      <c r="ET9" s="39"/>
      <c r="EU9" s="39"/>
      <c r="EV9" s="39"/>
      <c r="EW9" s="39"/>
      <c r="EX9" s="39"/>
      <c r="EY9" s="39"/>
      <c r="EZ9" s="39"/>
      <c r="FA9" s="39"/>
      <c r="FB9" s="39"/>
      <c r="FC9" s="39"/>
      <c r="FD9" s="39"/>
      <c r="FE9" s="39"/>
      <c r="FF9" s="39"/>
      <c r="FG9" s="39"/>
      <c r="FH9" s="39"/>
      <c r="FI9" s="39"/>
      <c r="FJ9" s="39"/>
      <c r="FK9" s="39"/>
      <c r="FL9" s="39"/>
      <c r="FM9" s="39"/>
      <c r="FN9" s="39"/>
      <c r="FO9" s="39"/>
      <c r="FP9" s="39"/>
      <c r="FQ9" s="39"/>
      <c r="FR9" s="39"/>
      <c r="FS9" s="39"/>
      <c r="FT9" s="39"/>
      <c r="FU9" s="39"/>
      <c r="FV9" s="39"/>
      <c r="FW9" s="39"/>
      <c r="FX9" s="39"/>
      <c r="FY9" s="39"/>
      <c r="FZ9" s="39"/>
      <c r="GA9" s="39"/>
      <c r="GB9" s="39"/>
      <c r="GC9" s="39"/>
      <c r="GD9" s="39"/>
      <c r="GE9" s="39"/>
      <c r="GF9" s="39"/>
      <c r="GG9" s="39"/>
      <c r="GH9" s="39"/>
      <c r="GI9" s="39"/>
      <c r="GJ9" s="39"/>
      <c r="GK9" s="39"/>
      <c r="GL9" s="39"/>
      <c r="GM9" s="39"/>
      <c r="GN9" s="39"/>
      <c r="GO9" s="39"/>
      <c r="GP9" s="39"/>
      <c r="GQ9" s="39"/>
      <c r="GR9" s="39"/>
      <c r="GS9" s="39"/>
      <c r="GT9" s="39"/>
      <c r="GU9" s="39"/>
      <c r="GV9" s="39"/>
      <c r="GW9" s="39"/>
      <c r="GX9" s="39"/>
      <c r="GY9" s="39"/>
      <c r="GZ9" s="39"/>
      <c r="HA9" s="39"/>
      <c r="HB9" s="39"/>
      <c r="HC9" s="39"/>
      <c r="HD9" s="39"/>
      <c r="HE9" s="39"/>
      <c r="HF9" s="39"/>
      <c r="HG9" s="39"/>
      <c r="HH9" s="39"/>
      <c r="HI9" s="39"/>
      <c r="HJ9" s="39"/>
      <c r="HK9" s="39"/>
      <c r="HL9" s="39"/>
      <c r="HM9" s="39"/>
      <c r="HN9" s="39"/>
      <c r="HO9" s="39"/>
      <c r="HP9" s="39"/>
      <c r="HQ9" s="39"/>
      <c r="HR9" s="39"/>
      <c r="HS9" s="39"/>
      <c r="HT9" s="39"/>
      <c r="HU9" s="39"/>
      <c r="HV9" s="39"/>
      <c r="HW9" s="39"/>
      <c r="HX9" s="39"/>
      <c r="HY9" s="39"/>
      <c r="HZ9" s="39"/>
      <c r="IA9" s="39"/>
      <c r="IB9" s="39"/>
      <c r="IC9" s="39"/>
      <c r="ID9" s="39"/>
      <c r="IE9" s="39"/>
      <c r="IF9" s="39"/>
      <c r="IG9" s="39"/>
    </row>
  </sheetData>
  <autoFilter ref="A5:AN29">
    <extLst/>
  </autoFilter>
  <mergeCells count="47">
    <mergeCell ref="A1:AN1"/>
    <mergeCell ref="A2:AN2"/>
    <mergeCell ref="Q3:S3"/>
    <mergeCell ref="T3:V3"/>
    <mergeCell ref="W3:Z3"/>
    <mergeCell ref="AH3:AJ3"/>
    <mergeCell ref="AH4:AI4"/>
    <mergeCell ref="A6:AN6"/>
    <mergeCell ref="A8:AN8"/>
    <mergeCell ref="A3:A5"/>
    <mergeCell ref="B3:B5"/>
    <mergeCell ref="C3:C5"/>
    <mergeCell ref="D3:D5"/>
    <mergeCell ref="E3:E5"/>
    <mergeCell ref="F3:F5"/>
    <mergeCell ref="G3:G5"/>
    <mergeCell ref="H3:H5"/>
    <mergeCell ref="I3:I5"/>
    <mergeCell ref="J3:J5"/>
    <mergeCell ref="K3:K5"/>
    <mergeCell ref="L3:L5"/>
    <mergeCell ref="M3:M5"/>
    <mergeCell ref="N3:N5"/>
    <mergeCell ref="O3:O5"/>
    <mergeCell ref="P3:P5"/>
    <mergeCell ref="Q4:Q5"/>
    <mergeCell ref="R4:R5"/>
    <mergeCell ref="S4:S5"/>
    <mergeCell ref="T4:T5"/>
    <mergeCell ref="U4:U5"/>
    <mergeCell ref="V4:V5"/>
    <mergeCell ref="W4:W5"/>
    <mergeCell ref="X4:X5"/>
    <mergeCell ref="Y4:Y5"/>
    <mergeCell ref="Z4:Z5"/>
    <mergeCell ref="AA3:AA5"/>
    <mergeCell ref="AB3:AB5"/>
    <mergeCell ref="AC3:AC5"/>
    <mergeCell ref="AD3:AD5"/>
    <mergeCell ref="AE3:AE5"/>
    <mergeCell ref="AF3:AF5"/>
    <mergeCell ref="AG3:AG5"/>
    <mergeCell ref="AJ4:AJ5"/>
    <mergeCell ref="AK3:AK5"/>
    <mergeCell ref="AL3:AL5"/>
    <mergeCell ref="AM3:AM5"/>
    <mergeCell ref="AN3:AN5"/>
  </mergeCells>
  <dataValidations count="2">
    <dataValidation type="list" allowBlank="1" showInputMessage="1" showErrorMessage="1" sqref="K65484 IY65484 SU65484 ACQ65484 AMM65484 AWI65484 BGE65484 BQA65484 BZW65484 CJS65484 CTO65484 DDK65484 DNG65484 DXC65484 EGY65484 EQU65484 FAQ65484 FKM65484 FUI65484 GEE65484 GOA65484 GXW65484 HHS65484 HRO65484 IBK65484 ILG65484 IVC65484 JEY65484 JOU65484 JYQ65484 KIM65484 KSI65484 LCE65484 LMA65484 LVW65484 MFS65484 MPO65484 MZK65484 NJG65484 NTC65484 OCY65484 OMU65484 OWQ65484 PGM65484 PQI65484 QAE65484 QKA65484 QTW65484 RDS65484 RNO65484 RXK65484 SHG65484 SRC65484 TAY65484 TKU65484 TUQ65484 UEM65484 UOI65484 UYE65484 VIA65484 VRW65484 WBS65484 WLO65484 WVK65484 K65504 IY65504 SU65504 ACQ65504 AMM65504 AWI65504 BGE65504 BQA65504 BZW65504 CJS65504 CTO65504 DDK65504 DNG65504 DXC65504 EGY65504 EQU65504 FAQ65504 FKM65504 FUI65504 GEE65504 GOA65504 GXW65504 HHS65504 HRO65504 IBK65504 ILG65504 IVC65504 JEY65504 JOU65504 JYQ65504 KIM65504 KSI65504 LCE65504 LMA65504 LVW65504 MFS65504 MPO65504 MZK65504 NJG65504 NTC65504 OCY65504 OMU65504 OWQ65504 PGM65504 PQI65504 QAE65504 QKA65504 QTW65504 RDS65504 RNO65504 RXK65504 SHG65504 SRC65504 TAY65504 TKU65504 TUQ65504 UEM65504 UOI65504 UYE65504 VIA65504 VRW65504 WBS65504 WLO65504 WVK65504 K65529 IY65529 SU65529 ACQ65529 AMM65529 AWI65529 BGE65529 BQA65529 BZW65529 CJS65529 CTO65529 DDK65529 DNG65529 DXC65529 EGY65529 EQU65529 FAQ65529 FKM65529 FUI65529 GEE65529 GOA65529 GXW65529 HHS65529 HRO65529 IBK65529 ILG65529 IVC65529 JEY65529 JOU65529 JYQ65529 KIM65529 KSI65529 LCE65529 LMA65529 LVW65529 MFS65529 MPO65529 MZK65529 NJG65529 NTC65529 OCY65529 OMU65529 OWQ65529 PGM65529 PQI65529 QAE65529 QKA65529 QTW65529 RDS65529 RNO65529 RXK65529 SHG65529 SRC65529 TAY65529 TKU65529 TUQ65529 UEM65529 UOI65529 UYE65529 VIA65529 VRW65529 WBS65529 WLO65529 WVK65529 K65531 IY65531 SU65531 ACQ65531 AMM65531 AWI65531 BGE65531 BQA65531 BZW65531 CJS65531 CTO65531 DDK65531 DNG65531 DXC65531 EGY65531 EQU65531 FAQ65531 FKM65531 FUI65531 GEE65531 GOA65531 GXW65531 HHS65531 HRO65531 IBK65531 ILG65531 IVC65531 JEY65531 JOU65531 JYQ65531 KIM65531 KSI65531 LCE65531 LMA65531 LVW65531 MFS65531 MPO65531 MZK65531 NJG65531 NTC65531 OCY65531 OMU65531 OWQ65531 PGM65531 PQI65531 QAE65531 QKA65531 QTW65531 RDS65531 RNO65531 RXK65531 SHG65531 SRC65531 TAY65531 TKU65531 TUQ65531 UEM65531 UOI65531 UYE65531 VIA65531 VRW65531 WBS65531 WLO65531 WVK65531 K65543 IY65543 SU65543 ACQ65543 AMM65543 AWI65543 BGE65543 BQA65543 BZW65543 CJS65543 CTO65543 DDK65543 DNG65543 DXC65543 EGY65543 EQU65543 FAQ65543 FKM65543 FUI65543 GEE65543 GOA65543 GXW65543 HHS65543 HRO65543 IBK65543 ILG65543 IVC65543 JEY65543 JOU65543 JYQ65543 KIM65543 KSI65543 LCE65543 LMA65543 LVW65543 MFS65543 MPO65543 MZK65543 NJG65543 NTC65543 OCY65543 OMU65543 OWQ65543 PGM65543 PQI65543 QAE65543 QKA65543 QTW65543 RDS65543 RNO65543 RXK65543 SHG65543 SRC65543 TAY65543 TKU65543 TUQ65543 UEM65543 UOI65543 UYE65543 VIA65543 VRW65543 WBS65543 WLO65543 WVK65543 K65562 IY65562 SU65562 ACQ65562 AMM65562 AWI65562 BGE65562 BQA65562 BZW65562 CJS65562 CTO65562 DDK65562 DNG65562 DXC65562 EGY65562 EQU65562 FAQ65562 FKM65562 FUI65562 GEE65562 GOA65562 GXW65562 HHS65562 HRO65562 IBK65562 ILG65562 IVC65562 JEY65562 JOU65562 JYQ65562 KIM65562 KSI65562 LCE65562 LMA65562 LVW65562 MFS65562 MPO65562 MZK65562 NJG65562 NTC65562 OCY65562 OMU65562 OWQ65562 PGM65562 PQI65562 QAE65562 QKA65562 QTW65562 RDS65562 RNO65562 RXK65562 SHG65562 SRC65562 TAY65562 TKU65562 TUQ65562 UEM65562 UOI65562 UYE65562 VIA65562 VRW65562 WBS65562 WLO65562 WVK65562 K65564 IY65564 SU65564 ACQ65564 AMM65564 AWI65564 BGE65564 BQA65564 BZW65564 CJS65564 CTO65564 DDK65564 DNG65564 DXC65564 EGY65564 EQU65564 FAQ65564 FKM65564 FUI65564 GEE65564 GOA65564 GXW65564 HHS65564 HRO65564 IBK65564 ILG65564 IVC65564 JEY65564 JOU65564 JYQ65564 KIM65564 KSI65564 LCE65564 LMA65564 LVW65564 MFS65564 MPO65564 MZK65564 NJG65564 NTC65564 OCY65564 OMU65564 OWQ65564 PGM65564 PQI65564 QAE65564 QKA65564 QTW65564 RDS65564 RNO65564 RXK65564 SHG65564 SRC65564 TAY65564 TKU65564 TUQ65564 UEM65564 UOI65564 UYE65564 VIA65564 VRW65564 WBS65564 WLO65564 WVK65564 K131020 IY131020 SU131020 ACQ131020 AMM131020 AWI131020 BGE131020 BQA131020 BZW131020 CJS131020 CTO131020 DDK131020 DNG131020 DXC131020 EGY131020 EQU131020 FAQ131020 FKM131020 FUI131020 GEE131020 GOA131020 GXW131020 HHS131020 HRO131020 IBK131020 ILG131020 IVC131020 JEY131020 JOU131020 JYQ131020 KIM131020 KSI131020 LCE131020 LMA131020 LVW131020 MFS131020 MPO131020 MZK131020 NJG131020 NTC131020 OCY131020 OMU131020 OWQ131020 PGM131020 PQI131020 QAE131020 QKA131020 QTW131020 RDS131020 RNO131020 RXK131020 SHG131020 SRC131020 TAY131020 TKU131020 TUQ131020 UEM131020 UOI131020 UYE131020 VIA131020 VRW131020 WBS131020 WLO131020 WVK131020 K131040 IY131040 SU131040 ACQ131040 AMM131040 AWI131040 BGE131040 BQA131040 BZW131040 CJS131040 CTO131040 DDK131040 DNG131040 DXC131040 EGY131040 EQU131040 FAQ131040 FKM131040 FUI131040 GEE131040 GOA131040 GXW131040 HHS131040 HRO131040 IBK131040 ILG131040 IVC131040 JEY131040 JOU131040 JYQ131040 KIM131040 KSI131040 LCE131040 LMA131040 LVW131040 MFS131040 MPO131040 MZK131040 NJG131040 NTC131040 OCY131040 OMU131040 OWQ131040 PGM131040 PQI131040 QAE131040 QKA131040 QTW131040 RDS131040 RNO131040 RXK131040 SHG131040 SRC131040 TAY131040 TKU131040 TUQ131040 UEM131040 UOI131040 UYE131040 VIA131040 VRW131040 WBS131040 WLO131040 WVK131040 K131065 IY131065 SU131065 ACQ131065 AMM131065 AWI131065 BGE131065 BQA131065 BZW131065 CJS131065 CTO131065 DDK131065 DNG131065 DXC131065 EGY131065 EQU131065 FAQ131065 FKM131065 FUI131065 GEE131065 GOA131065 GXW131065 HHS131065 HRO131065 IBK131065 ILG131065 IVC131065 JEY131065 JOU131065 JYQ131065 KIM131065 KSI131065 LCE131065 LMA131065 LVW131065 MFS131065 MPO131065 MZK131065 NJG131065 NTC131065 OCY131065 OMU131065 OWQ131065 PGM131065 PQI131065 QAE131065 QKA131065 QTW131065 RDS131065 RNO131065 RXK131065 SHG131065 SRC131065 TAY131065 TKU131065 TUQ131065 UEM131065 UOI131065 UYE131065 VIA131065 VRW131065 WBS131065 WLO131065 WVK131065 K131067 IY131067 SU131067 ACQ131067 AMM131067 AWI131067 BGE131067 BQA131067 BZW131067 CJS131067 CTO131067 DDK131067 DNG131067 DXC131067 EGY131067 EQU131067 FAQ131067 FKM131067 FUI131067 GEE131067 GOA131067 GXW131067 HHS131067 HRO131067 IBK131067 ILG131067 IVC131067 JEY131067 JOU131067 JYQ131067 KIM131067 KSI131067 LCE131067 LMA131067 LVW131067 MFS131067 MPO131067 MZK131067 NJG131067 NTC131067 OCY131067 OMU131067 OWQ131067 PGM131067 PQI131067 QAE131067 QKA131067 QTW131067 RDS131067 RNO131067 RXK131067 SHG131067 SRC131067 TAY131067 TKU131067 TUQ131067 UEM131067 UOI131067 UYE131067 VIA131067 VRW131067 WBS131067 WLO131067 WVK131067 K131079 IY131079 SU131079 ACQ131079 AMM131079 AWI131079 BGE131079 BQA131079 BZW131079 CJS131079 CTO131079 DDK131079 DNG131079 DXC131079 EGY131079 EQU131079 FAQ131079 FKM131079 FUI131079 GEE131079 GOA131079 GXW131079 HHS131079 HRO131079 IBK131079 ILG131079 IVC131079 JEY131079 JOU131079 JYQ131079 KIM131079 KSI131079 LCE131079 LMA131079 LVW131079 MFS131079 MPO131079 MZK131079 NJG131079 NTC131079 OCY131079 OMU131079 OWQ131079 PGM131079 PQI131079 QAE131079 QKA131079 QTW131079 RDS131079 RNO131079 RXK131079 SHG131079 SRC131079 TAY131079 TKU131079 TUQ131079 UEM131079 UOI131079 UYE131079 VIA131079 VRW131079 WBS131079 WLO131079 WVK131079 K131098 IY131098 SU131098 ACQ131098 AMM131098 AWI131098 BGE131098 BQA131098 BZW131098 CJS131098 CTO131098 DDK131098 DNG131098 DXC131098 EGY131098 EQU131098 FAQ131098 FKM131098 FUI131098 GEE131098 GOA131098 GXW131098 HHS131098 HRO131098 IBK131098 ILG131098 IVC131098 JEY131098 JOU131098 JYQ131098 KIM131098 KSI131098 LCE131098 LMA131098 LVW131098 MFS131098 MPO131098 MZK131098 NJG131098 NTC131098 OCY131098 OMU131098 OWQ131098 PGM131098 PQI131098 QAE131098 QKA131098 QTW131098 RDS131098 RNO131098 RXK131098 SHG131098 SRC131098 TAY131098 TKU131098 TUQ131098 UEM131098 UOI131098 UYE131098 VIA131098 VRW131098 WBS131098 WLO131098 WVK131098 K131100 IY131100 SU131100 ACQ131100 AMM131100 AWI131100 BGE131100 BQA131100 BZW131100 CJS131100 CTO131100 DDK131100 DNG131100 DXC131100 EGY131100 EQU131100 FAQ131100 FKM131100 FUI131100 GEE131100 GOA131100 GXW131100 HHS131100 HRO131100 IBK131100 ILG131100 IVC131100 JEY131100 JOU131100 JYQ131100 KIM131100 KSI131100 LCE131100 LMA131100 LVW131100 MFS131100 MPO131100 MZK131100 NJG131100 NTC131100 OCY131100 OMU131100 OWQ131100 PGM131100 PQI131100 QAE131100 QKA131100 QTW131100 RDS131100 RNO131100 RXK131100 SHG131100 SRC131100 TAY131100 TKU131100 TUQ131100 UEM131100 UOI131100 UYE131100 VIA131100 VRW131100 WBS131100 WLO131100 WVK131100 K196556 IY196556 SU196556 ACQ196556 AMM196556 AWI196556 BGE196556 BQA196556 BZW196556 CJS196556 CTO196556 DDK196556 DNG196556 DXC196556 EGY196556 EQU196556 FAQ196556 FKM196556 FUI196556 GEE196556 GOA196556 GXW196556 HHS196556 HRO196556 IBK196556 ILG196556 IVC196556 JEY196556 JOU196556 JYQ196556 KIM196556 KSI196556 LCE196556 LMA196556 LVW196556 MFS196556 MPO196556 MZK196556 NJG196556 NTC196556 OCY196556 OMU196556 OWQ196556 PGM196556 PQI196556 QAE196556 QKA196556 QTW196556 RDS196556 RNO196556 RXK196556 SHG196556 SRC196556 TAY196556 TKU196556 TUQ196556 UEM196556 UOI196556 UYE196556 VIA196556 VRW196556 WBS196556 WLO196556 WVK196556 K196576 IY196576 SU196576 ACQ196576 AMM196576 AWI196576 BGE196576 BQA196576 BZW196576 CJS196576 CTO196576 DDK196576 DNG196576 DXC196576 EGY196576 EQU196576 FAQ196576 FKM196576 FUI196576 GEE196576 GOA196576 GXW196576 HHS196576 HRO196576 IBK196576 ILG196576 IVC196576 JEY196576 JOU196576 JYQ196576 KIM196576 KSI196576 LCE196576 LMA196576 LVW196576 MFS196576 MPO196576 MZK196576 NJG196576 NTC196576 OCY196576 OMU196576 OWQ196576 PGM196576 PQI196576 QAE196576 QKA196576 QTW196576 RDS196576 RNO196576 RXK196576 SHG196576 SRC196576 TAY196576 TKU196576 TUQ196576 UEM196576 UOI196576 UYE196576 VIA196576 VRW196576 WBS196576 WLO196576 WVK196576 K196601 IY196601 SU196601 ACQ196601 AMM196601 AWI196601 BGE196601 BQA196601 BZW196601 CJS196601 CTO196601 DDK196601 DNG196601 DXC196601 EGY196601 EQU196601 FAQ196601 FKM196601 FUI196601 GEE196601 GOA196601 GXW196601 HHS196601 HRO196601 IBK196601 ILG196601 IVC196601 JEY196601 JOU196601 JYQ196601 KIM196601 KSI196601 LCE196601 LMA196601 LVW196601 MFS196601 MPO196601 MZK196601 NJG196601 NTC196601 OCY196601 OMU196601 OWQ196601 PGM196601 PQI196601 QAE196601 QKA196601 QTW196601 RDS196601 RNO196601 RXK196601 SHG196601 SRC196601 TAY196601 TKU196601 TUQ196601 UEM196601 UOI196601 UYE196601 VIA196601 VRW196601 WBS196601 WLO196601 WVK196601 K196603 IY196603 SU196603 ACQ196603 AMM196603 AWI196603 BGE196603 BQA196603 BZW196603 CJS196603 CTO196603 DDK196603 DNG196603 DXC196603 EGY196603 EQU196603 FAQ196603 FKM196603 FUI196603 GEE196603 GOA196603 GXW196603 HHS196603 HRO196603 IBK196603 ILG196603 IVC196603 JEY196603 JOU196603 JYQ196603 KIM196603 KSI196603 LCE196603 LMA196603 LVW196603 MFS196603 MPO196603 MZK196603 NJG196603 NTC196603 OCY196603 OMU196603 OWQ196603 PGM196603 PQI196603 QAE196603 QKA196603 QTW196603 RDS196603 RNO196603 RXK196603 SHG196603 SRC196603 TAY196603 TKU196603 TUQ196603 UEM196603 UOI196603 UYE196603 VIA196603 VRW196603 WBS196603 WLO196603 WVK196603 K196615 IY196615 SU196615 ACQ196615 AMM196615 AWI196615 BGE196615 BQA196615 BZW196615 CJS196615 CTO196615 DDK196615 DNG196615 DXC196615 EGY196615 EQU196615 FAQ196615 FKM196615 FUI196615 GEE196615 GOA196615 GXW196615 HHS196615 HRO196615 IBK196615 ILG196615 IVC196615 JEY196615 JOU196615 JYQ196615 KIM196615 KSI196615 LCE196615 LMA196615 LVW196615 MFS196615 MPO196615 MZK196615 NJG196615 NTC196615 OCY196615 OMU196615 OWQ196615 PGM196615 PQI196615 QAE196615 QKA196615 QTW196615 RDS196615 RNO196615 RXK196615 SHG196615 SRC196615 TAY196615 TKU196615 TUQ196615 UEM196615 UOI196615 UYE196615 VIA196615 VRW196615 WBS196615 WLO196615 WVK196615 K196634 IY196634 SU196634 ACQ196634 AMM196634 AWI196634 BGE196634 BQA196634 BZW196634 CJS196634 CTO196634 DDK196634 DNG196634 DXC196634 EGY196634 EQU196634 FAQ196634 FKM196634 FUI196634 GEE196634 GOA196634 GXW196634 HHS196634 HRO196634 IBK196634 ILG196634 IVC196634 JEY196634 JOU196634 JYQ196634 KIM196634 KSI196634 LCE196634 LMA196634 LVW196634 MFS196634 MPO196634 MZK196634 NJG196634 NTC196634 OCY196634 OMU196634 OWQ196634 PGM196634 PQI196634 QAE196634 QKA196634 QTW196634 RDS196634 RNO196634 RXK196634 SHG196634 SRC196634 TAY196634 TKU196634 TUQ196634 UEM196634 UOI196634 UYE196634 VIA196634 VRW196634 WBS196634 WLO196634 WVK196634 K196636 IY196636 SU196636 ACQ196636 AMM196636 AWI196636 BGE196636 BQA196636 BZW196636 CJS196636 CTO196636 DDK196636 DNG196636 DXC196636 EGY196636 EQU196636 FAQ196636 FKM196636 FUI196636 GEE196636 GOA196636 GXW196636 HHS196636 HRO196636 IBK196636 ILG196636 IVC196636 JEY196636 JOU196636 JYQ196636 KIM196636 KSI196636 LCE196636 LMA196636 LVW196636 MFS196636 MPO196636 MZK196636 NJG196636 NTC196636 OCY196636 OMU196636 OWQ196636 PGM196636 PQI196636 QAE196636 QKA196636 QTW196636 RDS196636 RNO196636 RXK196636 SHG196636 SRC196636 TAY196636 TKU196636 TUQ196636 UEM196636 UOI196636 UYE196636 VIA196636 VRW196636 WBS196636 WLO196636 WVK196636 K262092 IY262092 SU262092 ACQ262092 AMM262092 AWI262092 BGE262092 BQA262092 BZW262092 CJS262092 CTO262092 DDK262092 DNG262092 DXC262092 EGY262092 EQU262092 FAQ262092 FKM262092 FUI262092 GEE262092 GOA262092 GXW262092 HHS262092 HRO262092 IBK262092 ILG262092 IVC262092 JEY262092 JOU262092 JYQ262092 KIM262092 KSI262092 LCE262092 LMA262092 LVW262092 MFS262092 MPO262092 MZK262092 NJG262092 NTC262092 OCY262092 OMU262092 OWQ262092 PGM262092 PQI262092 QAE262092 QKA262092 QTW262092 RDS262092 RNO262092 RXK262092 SHG262092 SRC262092 TAY262092 TKU262092 TUQ262092 UEM262092 UOI262092 UYE262092 VIA262092 VRW262092 WBS262092 WLO262092 WVK262092 K262112 IY262112 SU262112 ACQ262112 AMM262112 AWI262112 BGE262112 BQA262112 BZW262112 CJS262112 CTO262112 DDK262112 DNG262112 DXC262112 EGY262112 EQU262112 FAQ262112 FKM262112 FUI262112 GEE262112 GOA262112 GXW262112 HHS262112 HRO262112 IBK262112 ILG262112 IVC262112 JEY262112 JOU262112 JYQ262112 KIM262112 KSI262112 LCE262112 LMA262112 LVW262112 MFS262112 MPO262112 MZK262112 NJG262112 NTC262112 OCY262112 OMU262112 OWQ262112 PGM262112 PQI262112 QAE262112 QKA262112 QTW262112 RDS262112 RNO262112 RXK262112 SHG262112 SRC262112 TAY262112 TKU262112 TUQ262112 UEM262112 UOI262112 UYE262112 VIA262112 VRW262112 WBS262112 WLO262112 WVK262112 K262137 IY262137 SU262137 ACQ262137 AMM262137 AWI262137 BGE262137 BQA262137 BZW262137 CJS262137 CTO262137 DDK262137 DNG262137 DXC262137 EGY262137 EQU262137 FAQ262137 FKM262137 FUI262137 GEE262137 GOA262137 GXW262137 HHS262137 HRO262137 IBK262137 ILG262137 IVC262137 JEY262137 JOU262137 JYQ262137 KIM262137 KSI262137 LCE262137 LMA262137 LVW262137 MFS262137 MPO262137 MZK262137 NJG262137 NTC262137 OCY262137 OMU262137 OWQ262137 PGM262137 PQI262137 QAE262137 QKA262137 QTW262137 RDS262137 RNO262137 RXK262137 SHG262137 SRC262137 TAY262137 TKU262137 TUQ262137 UEM262137 UOI262137 UYE262137 VIA262137 VRW262137 WBS262137 WLO262137 WVK262137 K262139 IY262139 SU262139 ACQ262139 AMM262139 AWI262139 BGE262139 BQA262139 BZW262139 CJS262139 CTO262139 DDK262139 DNG262139 DXC262139 EGY262139 EQU262139 FAQ262139 FKM262139 FUI262139 GEE262139 GOA262139 GXW262139 HHS262139 HRO262139 IBK262139 ILG262139 IVC262139 JEY262139 JOU262139 JYQ262139 KIM262139 KSI262139 LCE262139 LMA262139 LVW262139 MFS262139 MPO262139 MZK262139 NJG262139 NTC262139 OCY262139 OMU262139 OWQ262139 PGM262139 PQI262139 QAE262139 QKA262139 QTW262139 RDS262139 RNO262139 RXK262139 SHG262139 SRC262139 TAY262139 TKU262139 TUQ262139 UEM262139 UOI262139 UYE262139 VIA262139 VRW262139 WBS262139 WLO262139 WVK262139 K262151 IY262151 SU262151 ACQ262151 AMM262151 AWI262151 BGE262151 BQA262151 BZW262151 CJS262151 CTO262151 DDK262151 DNG262151 DXC262151 EGY262151 EQU262151 FAQ262151 FKM262151 FUI262151 GEE262151 GOA262151 GXW262151 HHS262151 HRO262151 IBK262151 ILG262151 IVC262151 JEY262151 JOU262151 JYQ262151 KIM262151 KSI262151 LCE262151 LMA262151 LVW262151 MFS262151 MPO262151 MZK262151 NJG262151 NTC262151 OCY262151 OMU262151 OWQ262151 PGM262151 PQI262151 QAE262151 QKA262151 QTW262151 RDS262151 RNO262151 RXK262151 SHG262151 SRC262151 TAY262151 TKU262151 TUQ262151 UEM262151 UOI262151 UYE262151 VIA262151 VRW262151 WBS262151 WLO262151 WVK262151 K262170 IY262170 SU262170 ACQ262170 AMM262170 AWI262170 BGE262170 BQA262170 BZW262170 CJS262170 CTO262170 DDK262170 DNG262170 DXC262170 EGY262170 EQU262170 FAQ262170 FKM262170 FUI262170 GEE262170 GOA262170 GXW262170 HHS262170 HRO262170 IBK262170 ILG262170 IVC262170 JEY262170 JOU262170 JYQ262170 KIM262170 KSI262170 LCE262170 LMA262170 LVW262170 MFS262170 MPO262170 MZK262170 NJG262170 NTC262170 OCY262170 OMU262170 OWQ262170 PGM262170 PQI262170 QAE262170 QKA262170 QTW262170 RDS262170 RNO262170 RXK262170 SHG262170 SRC262170 TAY262170 TKU262170 TUQ262170 UEM262170 UOI262170 UYE262170 VIA262170 VRW262170 WBS262170 WLO262170 WVK262170 K262172 IY262172 SU262172 ACQ262172 AMM262172 AWI262172 BGE262172 BQA262172 BZW262172 CJS262172 CTO262172 DDK262172 DNG262172 DXC262172 EGY262172 EQU262172 FAQ262172 FKM262172 FUI262172 GEE262172 GOA262172 GXW262172 HHS262172 HRO262172 IBK262172 ILG262172 IVC262172 JEY262172 JOU262172 JYQ262172 KIM262172 KSI262172 LCE262172 LMA262172 LVW262172 MFS262172 MPO262172 MZK262172 NJG262172 NTC262172 OCY262172 OMU262172 OWQ262172 PGM262172 PQI262172 QAE262172 QKA262172 QTW262172 RDS262172 RNO262172 RXK262172 SHG262172 SRC262172 TAY262172 TKU262172 TUQ262172 UEM262172 UOI262172 UYE262172 VIA262172 VRW262172 WBS262172 WLO262172 WVK262172 K327628 IY327628 SU327628 ACQ327628 AMM327628 AWI327628 BGE327628 BQA327628 BZW327628 CJS327628 CTO327628 DDK327628 DNG327628 DXC327628 EGY327628 EQU327628 FAQ327628 FKM327628 FUI327628 GEE327628 GOA327628 GXW327628 HHS327628 HRO327628 IBK327628 ILG327628 IVC327628 JEY327628 JOU327628 JYQ327628 KIM327628 KSI327628 LCE327628 LMA327628 LVW327628 MFS327628 MPO327628 MZK327628 NJG327628 NTC327628 OCY327628 OMU327628 OWQ327628 PGM327628 PQI327628 QAE327628 QKA327628 QTW327628 RDS327628 RNO327628 RXK327628 SHG327628 SRC327628 TAY327628 TKU327628 TUQ327628 UEM327628 UOI327628 UYE327628 VIA327628 VRW327628 WBS327628 WLO327628 WVK327628 K327648 IY327648 SU327648 ACQ327648 AMM327648 AWI327648 BGE327648 BQA327648 BZW327648 CJS327648 CTO327648 DDK327648 DNG327648 DXC327648 EGY327648 EQU327648 FAQ327648 FKM327648 FUI327648 GEE327648 GOA327648 GXW327648 HHS327648 HRO327648 IBK327648 ILG327648 IVC327648 JEY327648 JOU327648 JYQ327648 KIM327648 KSI327648 LCE327648 LMA327648 LVW327648 MFS327648 MPO327648 MZK327648 NJG327648 NTC327648 OCY327648 OMU327648 OWQ327648 PGM327648 PQI327648 QAE327648 QKA327648 QTW327648 RDS327648 RNO327648 RXK327648 SHG327648 SRC327648 TAY327648 TKU327648 TUQ327648 UEM327648 UOI327648 UYE327648 VIA327648 VRW327648 WBS327648 WLO327648 WVK327648 K327673 IY327673 SU327673 ACQ327673 AMM327673 AWI327673 BGE327673 BQA327673 BZW327673 CJS327673 CTO327673 DDK327673 DNG327673 DXC327673 EGY327673 EQU327673 FAQ327673 FKM327673 FUI327673 GEE327673 GOA327673 GXW327673 HHS327673 HRO327673 IBK327673 ILG327673 IVC327673 JEY327673 JOU327673 JYQ327673 KIM327673 KSI327673 LCE327673 LMA327673 LVW327673 MFS327673 MPO327673 MZK327673 NJG327673 NTC327673 OCY327673 OMU327673 OWQ327673 PGM327673 PQI327673 QAE327673 QKA327673 QTW327673 RDS327673 RNO327673 RXK327673 SHG327673 SRC327673 TAY327673 TKU327673 TUQ327673 UEM327673 UOI327673 UYE327673 VIA327673 VRW327673 WBS327673 WLO327673 WVK327673 K327675 IY327675 SU327675 ACQ327675 AMM327675 AWI327675 BGE327675 BQA327675 BZW327675 CJS327675 CTO327675 DDK327675 DNG327675 DXC327675 EGY327675 EQU327675 FAQ327675 FKM327675 FUI327675 GEE327675 GOA327675 GXW327675 HHS327675 HRO327675 IBK327675 ILG327675 IVC327675 JEY327675 JOU327675 JYQ327675 KIM327675 KSI327675 LCE327675 LMA327675 LVW327675 MFS327675 MPO327675 MZK327675 NJG327675 NTC327675 OCY327675 OMU327675 OWQ327675 PGM327675 PQI327675 QAE327675 QKA327675 QTW327675 RDS327675 RNO327675 RXK327675 SHG327675 SRC327675 TAY327675 TKU327675 TUQ327675 UEM327675 UOI327675 UYE327675 VIA327675 VRW327675 WBS327675 WLO327675 WVK327675 K327687 IY327687 SU327687 ACQ327687 AMM327687 AWI327687 BGE327687 BQA327687 BZW327687 CJS327687 CTO327687 DDK327687 DNG327687 DXC327687 EGY327687 EQU327687 FAQ327687 FKM327687 FUI327687 GEE327687 GOA327687 GXW327687 HHS327687 HRO327687 IBK327687 ILG327687 IVC327687 JEY327687 JOU327687 JYQ327687 KIM327687 KSI327687 LCE327687 LMA327687 LVW327687 MFS327687 MPO327687 MZK327687 NJG327687 NTC327687 OCY327687 OMU327687 OWQ327687 PGM327687 PQI327687 QAE327687 QKA327687 QTW327687 RDS327687 RNO327687 RXK327687 SHG327687 SRC327687 TAY327687 TKU327687 TUQ327687 UEM327687 UOI327687 UYE327687 VIA327687 VRW327687 WBS327687 WLO327687 WVK327687 K327706 IY327706 SU327706 ACQ327706 AMM327706 AWI327706 BGE327706 BQA327706 BZW327706 CJS327706 CTO327706 DDK327706 DNG327706 DXC327706 EGY327706 EQU327706 FAQ327706 FKM327706 FUI327706 GEE327706 GOA327706 GXW327706 HHS327706 HRO327706 IBK327706 ILG327706 IVC327706 JEY327706 JOU327706 JYQ327706 KIM327706 KSI327706 LCE327706 LMA327706 LVW327706 MFS327706 MPO327706 MZK327706 NJG327706 NTC327706 OCY327706 OMU327706 OWQ327706 PGM327706 PQI327706 QAE327706 QKA327706 QTW327706 RDS327706 RNO327706 RXK327706 SHG327706 SRC327706 TAY327706 TKU327706 TUQ327706 UEM327706 UOI327706 UYE327706 VIA327706 VRW327706 WBS327706 WLO327706 WVK327706 K327708 IY327708 SU327708 ACQ327708 AMM327708 AWI327708 BGE327708 BQA327708 BZW327708 CJS327708 CTO327708 DDK327708 DNG327708 DXC327708 EGY327708 EQU327708 FAQ327708 FKM327708 FUI327708 GEE327708 GOA327708 GXW327708 HHS327708 HRO327708 IBK327708 ILG327708 IVC327708 JEY327708 JOU327708 JYQ327708 KIM327708 KSI327708 LCE327708 LMA327708 LVW327708 MFS327708 MPO327708 MZK327708 NJG327708 NTC327708 OCY327708 OMU327708 OWQ327708 PGM327708 PQI327708 QAE327708 QKA327708 QTW327708 RDS327708 RNO327708 RXK327708 SHG327708 SRC327708 TAY327708 TKU327708 TUQ327708 UEM327708 UOI327708 UYE327708 VIA327708 VRW327708 WBS327708 WLO327708 WVK327708 K393164 IY393164 SU393164 ACQ393164 AMM393164 AWI393164 BGE393164 BQA393164 BZW393164 CJS393164 CTO393164 DDK393164 DNG393164 DXC393164 EGY393164 EQU393164 FAQ393164 FKM393164 FUI393164 GEE393164 GOA393164 GXW393164 HHS393164 HRO393164 IBK393164 ILG393164 IVC393164 JEY393164 JOU393164 JYQ393164 KIM393164 KSI393164 LCE393164 LMA393164 LVW393164 MFS393164 MPO393164 MZK393164 NJG393164 NTC393164 OCY393164 OMU393164 OWQ393164 PGM393164 PQI393164 QAE393164 QKA393164 QTW393164 RDS393164 RNO393164 RXK393164 SHG393164 SRC393164 TAY393164 TKU393164 TUQ393164 UEM393164 UOI393164 UYE393164 VIA393164 VRW393164 WBS393164 WLO393164 WVK393164 K393184 IY393184 SU393184 ACQ393184 AMM393184 AWI393184 BGE393184 BQA393184 BZW393184 CJS393184 CTO393184 DDK393184 DNG393184 DXC393184 EGY393184 EQU393184 FAQ393184 FKM393184 FUI393184 GEE393184 GOA393184 GXW393184 HHS393184 HRO393184 IBK393184 ILG393184 IVC393184 JEY393184 JOU393184 JYQ393184 KIM393184 KSI393184 LCE393184 LMA393184 LVW393184 MFS393184 MPO393184 MZK393184 NJG393184 NTC393184 OCY393184 OMU393184 OWQ393184 PGM393184 PQI393184 QAE393184 QKA393184 QTW393184 RDS393184 RNO393184 RXK393184 SHG393184 SRC393184 TAY393184 TKU393184 TUQ393184 UEM393184 UOI393184 UYE393184 VIA393184 VRW393184 WBS393184 WLO393184 WVK393184 K393209 IY393209 SU393209 ACQ393209 AMM393209 AWI393209 BGE393209 BQA393209 BZW393209 CJS393209 CTO393209 DDK393209 DNG393209 DXC393209 EGY393209 EQU393209 FAQ393209 FKM393209 FUI393209 GEE393209 GOA393209 GXW393209 HHS393209 HRO393209 IBK393209 ILG393209 IVC393209 JEY393209 JOU393209 JYQ393209 KIM393209 KSI393209 LCE393209 LMA393209 LVW393209 MFS393209 MPO393209 MZK393209 NJG393209 NTC393209 OCY393209 OMU393209 OWQ393209 PGM393209 PQI393209 QAE393209 QKA393209 QTW393209 RDS393209 RNO393209 RXK393209 SHG393209 SRC393209 TAY393209 TKU393209 TUQ393209 UEM393209 UOI393209 UYE393209 VIA393209 VRW393209 WBS393209 WLO393209 WVK393209 K393211 IY393211 SU393211 ACQ393211 AMM393211 AWI393211 BGE393211 BQA393211 BZW393211 CJS393211 CTO393211 DDK393211 DNG393211 DXC393211 EGY393211 EQU393211 FAQ393211 FKM393211 FUI393211 GEE393211 GOA393211 GXW393211 HHS393211 HRO393211 IBK393211 ILG393211 IVC393211 JEY393211 JOU393211 JYQ393211 KIM393211 KSI393211 LCE393211 LMA393211 LVW393211 MFS393211 MPO393211 MZK393211 NJG393211 NTC393211 OCY393211 OMU393211 OWQ393211 PGM393211 PQI393211 QAE393211 QKA393211 QTW393211 RDS393211 RNO393211 RXK393211 SHG393211 SRC393211 TAY393211 TKU393211 TUQ393211 UEM393211 UOI393211 UYE393211 VIA393211 VRW393211 WBS393211 WLO393211 WVK393211 K393223 IY393223 SU393223 ACQ393223 AMM393223 AWI393223 BGE393223 BQA393223 BZW393223 CJS393223 CTO393223 DDK393223 DNG393223 DXC393223 EGY393223 EQU393223 FAQ393223 FKM393223 FUI393223 GEE393223 GOA393223 GXW393223 HHS393223 HRO393223 IBK393223 ILG393223 IVC393223 JEY393223 JOU393223 JYQ393223 KIM393223 KSI393223 LCE393223 LMA393223 LVW393223 MFS393223 MPO393223 MZK393223 NJG393223 NTC393223 OCY393223 OMU393223 OWQ393223 PGM393223 PQI393223 QAE393223 QKA393223 QTW393223 RDS393223 RNO393223 RXK393223 SHG393223 SRC393223 TAY393223 TKU393223 TUQ393223 UEM393223 UOI393223 UYE393223 VIA393223 VRW393223 WBS393223 WLO393223 WVK393223 K393242 IY393242 SU393242 ACQ393242 AMM393242 AWI393242 BGE393242 BQA393242 BZW393242 CJS393242 CTO393242 DDK393242 DNG393242 DXC393242 EGY393242 EQU393242 FAQ393242 FKM393242 FUI393242 GEE393242 GOA393242 GXW393242 HHS393242 HRO393242 IBK393242 ILG393242 IVC393242 JEY393242 JOU393242 JYQ393242 KIM393242 KSI393242 LCE393242 LMA393242 LVW393242 MFS393242 MPO393242 MZK393242 NJG393242 NTC393242 OCY393242 OMU393242 OWQ393242 PGM393242 PQI393242 QAE393242 QKA393242 QTW393242 RDS393242 RNO393242 RXK393242 SHG393242 SRC393242 TAY393242 TKU393242 TUQ393242 UEM393242 UOI393242 UYE393242 VIA393242 VRW393242 WBS393242 WLO393242 WVK393242 K393244 IY393244 SU393244 ACQ393244 AMM393244 AWI393244 BGE393244 BQA393244 BZW393244 CJS393244 CTO393244 DDK393244 DNG393244 DXC393244 EGY393244 EQU393244 FAQ393244 FKM393244 FUI393244 GEE393244 GOA393244 GXW393244 HHS393244 HRO393244 IBK393244 ILG393244 IVC393244 JEY393244 JOU393244 JYQ393244 KIM393244 KSI393244 LCE393244 LMA393244 LVW393244 MFS393244 MPO393244 MZK393244 NJG393244 NTC393244 OCY393244 OMU393244 OWQ393244 PGM393244 PQI393244 QAE393244 QKA393244 QTW393244 RDS393244 RNO393244 RXK393244 SHG393244 SRC393244 TAY393244 TKU393244 TUQ393244 UEM393244 UOI393244 UYE393244 VIA393244 VRW393244 WBS393244 WLO393244 WVK393244 K458700 IY458700 SU458700 ACQ458700 AMM458700 AWI458700 BGE458700 BQA458700 BZW458700 CJS458700 CTO458700 DDK458700 DNG458700 DXC458700 EGY458700 EQU458700 FAQ458700 FKM458700 FUI458700 GEE458700 GOA458700 GXW458700 HHS458700 HRO458700 IBK458700 ILG458700 IVC458700 JEY458700 JOU458700 JYQ458700 KIM458700 KSI458700 LCE458700 LMA458700 LVW458700 MFS458700 MPO458700 MZK458700 NJG458700 NTC458700 OCY458700 OMU458700 OWQ458700 PGM458700 PQI458700 QAE458700 QKA458700 QTW458700 RDS458700 RNO458700 RXK458700 SHG458700 SRC458700 TAY458700 TKU458700 TUQ458700 UEM458700 UOI458700 UYE458700 VIA458700 VRW458700 WBS458700 WLO458700 WVK458700 K458720 IY458720 SU458720 ACQ458720 AMM458720 AWI458720 BGE458720 BQA458720 BZW458720 CJS458720 CTO458720 DDK458720 DNG458720 DXC458720 EGY458720 EQU458720 FAQ458720 FKM458720 FUI458720 GEE458720 GOA458720 GXW458720 HHS458720 HRO458720 IBK458720 ILG458720 IVC458720 JEY458720 JOU458720 JYQ458720 KIM458720 KSI458720 LCE458720 LMA458720 LVW458720 MFS458720 MPO458720 MZK458720 NJG458720 NTC458720 OCY458720 OMU458720 OWQ458720 PGM458720 PQI458720 QAE458720 QKA458720 QTW458720 RDS458720 RNO458720 RXK458720 SHG458720 SRC458720 TAY458720 TKU458720 TUQ458720 UEM458720 UOI458720 UYE458720 VIA458720 VRW458720 WBS458720 WLO458720 WVK458720 K458745 IY458745 SU458745 ACQ458745 AMM458745 AWI458745 BGE458745 BQA458745 BZW458745 CJS458745 CTO458745 DDK458745 DNG458745 DXC458745 EGY458745 EQU458745 FAQ458745 FKM458745 FUI458745 GEE458745 GOA458745 GXW458745 HHS458745 HRO458745 IBK458745 ILG458745 IVC458745 JEY458745 JOU458745 JYQ458745 KIM458745 KSI458745 LCE458745 LMA458745 LVW458745 MFS458745 MPO458745 MZK458745 NJG458745 NTC458745 OCY458745 OMU458745 OWQ458745 PGM458745 PQI458745 QAE458745 QKA458745 QTW458745 RDS458745 RNO458745 RXK458745 SHG458745 SRC458745 TAY458745 TKU458745 TUQ458745 UEM458745 UOI458745 UYE458745 VIA458745 VRW458745 WBS458745 WLO458745 WVK458745 K458747 IY458747 SU458747 ACQ458747 AMM458747 AWI458747 BGE458747 BQA458747 BZW458747 CJS458747 CTO458747 DDK458747 DNG458747 DXC458747 EGY458747 EQU458747 FAQ458747 FKM458747 FUI458747 GEE458747 GOA458747 GXW458747 HHS458747 HRO458747 IBK458747 ILG458747 IVC458747 JEY458747 JOU458747 JYQ458747 KIM458747 KSI458747 LCE458747 LMA458747 LVW458747 MFS458747 MPO458747 MZK458747 NJG458747 NTC458747 OCY458747 OMU458747 OWQ458747 PGM458747 PQI458747 QAE458747 QKA458747 QTW458747 RDS458747 RNO458747 RXK458747 SHG458747 SRC458747 TAY458747 TKU458747 TUQ458747 UEM458747 UOI458747 UYE458747 VIA458747 VRW458747 WBS458747 WLO458747 WVK458747 K458759 IY458759 SU458759 ACQ458759 AMM458759 AWI458759 BGE458759 BQA458759 BZW458759 CJS458759 CTO458759 DDK458759 DNG458759 DXC458759 EGY458759 EQU458759 FAQ458759 FKM458759 FUI458759 GEE458759 GOA458759 GXW458759 HHS458759 HRO458759 IBK458759 ILG458759 IVC458759 JEY458759 JOU458759 JYQ458759 KIM458759 KSI458759 LCE458759 LMA458759 LVW458759 MFS458759 MPO458759 MZK458759 NJG458759 NTC458759 OCY458759 OMU458759 OWQ458759 PGM458759 PQI458759 QAE458759 QKA458759 QTW458759 RDS458759 RNO458759 RXK458759 SHG458759 SRC458759 TAY458759 TKU458759 TUQ458759 UEM458759 UOI458759 UYE458759 VIA458759 VRW458759 WBS458759 WLO458759 WVK458759 K458778 IY458778 SU458778 ACQ458778 AMM458778 AWI458778 BGE458778 BQA458778 BZW458778 CJS458778 CTO458778 DDK458778 DNG458778 DXC458778 EGY458778 EQU458778 FAQ458778 FKM458778 FUI458778 GEE458778 GOA458778 GXW458778 HHS458778 HRO458778 IBK458778 ILG458778 IVC458778 JEY458778 JOU458778 JYQ458778 KIM458778 KSI458778 LCE458778 LMA458778 LVW458778 MFS458778 MPO458778 MZK458778 NJG458778 NTC458778 OCY458778 OMU458778 OWQ458778 PGM458778 PQI458778 QAE458778 QKA458778 QTW458778 RDS458778 RNO458778 RXK458778 SHG458778 SRC458778 TAY458778 TKU458778 TUQ458778 UEM458778 UOI458778 UYE458778 VIA458778 VRW458778 WBS458778 WLO458778 WVK458778 K458780 IY458780 SU458780 ACQ458780 AMM458780 AWI458780 BGE458780 BQA458780 BZW458780 CJS458780 CTO458780 DDK458780 DNG458780 DXC458780 EGY458780 EQU458780 FAQ458780 FKM458780 FUI458780 GEE458780 GOA458780 GXW458780 HHS458780 HRO458780 IBK458780 ILG458780 IVC458780 JEY458780 JOU458780 JYQ458780 KIM458780 KSI458780 LCE458780 LMA458780 LVW458780 MFS458780 MPO458780 MZK458780 NJG458780 NTC458780 OCY458780 OMU458780 OWQ458780 PGM458780 PQI458780 QAE458780 QKA458780 QTW458780 RDS458780 RNO458780 RXK458780 SHG458780 SRC458780 TAY458780 TKU458780 TUQ458780 UEM458780 UOI458780 UYE458780 VIA458780 VRW458780 WBS458780 WLO458780 WVK458780 K524236 IY524236 SU524236 ACQ524236 AMM524236 AWI524236 BGE524236 BQA524236 BZW524236 CJS524236 CTO524236 DDK524236 DNG524236 DXC524236 EGY524236 EQU524236 FAQ524236 FKM524236 FUI524236 GEE524236 GOA524236 GXW524236 HHS524236 HRO524236 IBK524236 ILG524236 IVC524236 JEY524236 JOU524236 JYQ524236 KIM524236 KSI524236 LCE524236 LMA524236 LVW524236 MFS524236 MPO524236 MZK524236 NJG524236 NTC524236 OCY524236 OMU524236 OWQ524236 PGM524236 PQI524236 QAE524236 QKA524236 QTW524236 RDS524236 RNO524236 RXK524236 SHG524236 SRC524236 TAY524236 TKU524236 TUQ524236 UEM524236 UOI524236 UYE524236 VIA524236 VRW524236 WBS524236 WLO524236 WVK524236 K524256 IY524256 SU524256 ACQ524256 AMM524256 AWI524256 BGE524256 BQA524256 BZW524256 CJS524256 CTO524256 DDK524256 DNG524256 DXC524256 EGY524256 EQU524256 FAQ524256 FKM524256 FUI524256 GEE524256 GOA524256 GXW524256 HHS524256 HRO524256 IBK524256 ILG524256 IVC524256 JEY524256 JOU524256 JYQ524256 KIM524256 KSI524256 LCE524256 LMA524256 LVW524256 MFS524256 MPO524256 MZK524256 NJG524256 NTC524256 OCY524256 OMU524256 OWQ524256 PGM524256 PQI524256 QAE524256 QKA524256 QTW524256 RDS524256 RNO524256 RXK524256 SHG524256 SRC524256 TAY524256 TKU524256 TUQ524256 UEM524256 UOI524256 UYE524256 VIA524256 VRW524256 WBS524256 WLO524256 WVK524256 K524281 IY524281 SU524281 ACQ524281 AMM524281 AWI524281 BGE524281 BQA524281 BZW524281 CJS524281 CTO524281 DDK524281 DNG524281 DXC524281 EGY524281 EQU524281 FAQ524281 FKM524281 FUI524281 GEE524281 GOA524281 GXW524281 HHS524281 HRO524281 IBK524281 ILG524281 IVC524281 JEY524281 JOU524281 JYQ524281 KIM524281 KSI524281 LCE524281 LMA524281 LVW524281 MFS524281 MPO524281 MZK524281 NJG524281 NTC524281 OCY524281 OMU524281 OWQ524281 PGM524281 PQI524281 QAE524281 QKA524281 QTW524281 RDS524281 RNO524281 RXK524281 SHG524281 SRC524281 TAY524281 TKU524281 TUQ524281 UEM524281 UOI524281 UYE524281 VIA524281 VRW524281 WBS524281 WLO524281 WVK524281 K524283 IY524283 SU524283 ACQ524283 AMM524283 AWI524283 BGE524283 BQA524283 BZW524283 CJS524283 CTO524283 DDK524283 DNG524283 DXC524283 EGY524283 EQU524283 FAQ524283 FKM524283 FUI524283 GEE524283 GOA524283 GXW524283 HHS524283 HRO524283 IBK524283 ILG524283 IVC524283 JEY524283 JOU524283 JYQ524283 KIM524283 KSI524283 LCE524283 LMA524283 LVW524283 MFS524283 MPO524283 MZK524283 NJG524283 NTC524283 OCY524283 OMU524283 OWQ524283 PGM524283 PQI524283 QAE524283 QKA524283 QTW524283 RDS524283 RNO524283 RXK524283 SHG524283 SRC524283 TAY524283 TKU524283 TUQ524283 UEM524283 UOI524283 UYE524283 VIA524283 VRW524283 WBS524283 WLO524283 WVK524283 K524295 IY524295 SU524295 ACQ524295 AMM524295 AWI524295 BGE524295 BQA524295 BZW524295 CJS524295 CTO524295 DDK524295 DNG524295 DXC524295 EGY524295 EQU524295 FAQ524295 FKM524295 FUI524295 GEE524295 GOA524295 GXW524295 HHS524295 HRO524295 IBK524295 ILG524295 IVC524295 JEY524295 JOU524295 JYQ524295 KIM524295 KSI524295 LCE524295 LMA524295 LVW524295 MFS524295 MPO524295 MZK524295 NJG524295 NTC524295 OCY524295 OMU524295 OWQ524295 PGM524295 PQI524295 QAE524295 QKA524295 QTW524295 RDS524295 RNO524295 RXK524295 SHG524295 SRC524295 TAY524295 TKU524295 TUQ524295 UEM524295 UOI524295 UYE524295 VIA524295 VRW524295 WBS524295 WLO524295 WVK524295 K524314 IY524314 SU524314 ACQ524314 AMM524314 AWI524314 BGE524314 BQA524314 BZW524314 CJS524314 CTO524314 DDK524314 DNG524314 DXC524314 EGY524314 EQU524314 FAQ524314 FKM524314 FUI524314 GEE524314 GOA524314 GXW524314 HHS524314 HRO524314 IBK524314 ILG524314 IVC524314 JEY524314 JOU524314 JYQ524314 KIM524314 KSI524314 LCE524314 LMA524314 LVW524314 MFS524314 MPO524314 MZK524314 NJG524314 NTC524314 OCY524314 OMU524314 OWQ524314 PGM524314 PQI524314 QAE524314 QKA524314 QTW524314 RDS524314 RNO524314 RXK524314 SHG524314 SRC524314 TAY524314 TKU524314 TUQ524314 UEM524314 UOI524314 UYE524314 VIA524314 VRW524314 WBS524314 WLO524314 WVK524314 K524316 IY524316 SU524316 ACQ524316 AMM524316 AWI524316 BGE524316 BQA524316 BZW524316 CJS524316 CTO524316 DDK524316 DNG524316 DXC524316 EGY524316 EQU524316 FAQ524316 FKM524316 FUI524316 GEE524316 GOA524316 GXW524316 HHS524316 HRO524316 IBK524316 ILG524316 IVC524316 JEY524316 JOU524316 JYQ524316 KIM524316 KSI524316 LCE524316 LMA524316 LVW524316 MFS524316 MPO524316 MZK524316 NJG524316 NTC524316 OCY524316 OMU524316 OWQ524316 PGM524316 PQI524316 QAE524316 QKA524316 QTW524316 RDS524316 RNO524316 RXK524316 SHG524316 SRC524316 TAY524316 TKU524316 TUQ524316 UEM524316 UOI524316 UYE524316 VIA524316 VRW524316 WBS524316 WLO524316 WVK524316 K589772 IY589772 SU589772 ACQ589772 AMM589772 AWI589772 BGE589772 BQA589772 BZW589772 CJS589772 CTO589772 DDK589772 DNG589772 DXC589772 EGY589772 EQU589772 FAQ589772 FKM589772 FUI589772 GEE589772 GOA589772 GXW589772 HHS589772 HRO589772 IBK589772 ILG589772 IVC589772 JEY589772 JOU589772 JYQ589772 KIM589772 KSI589772 LCE589772 LMA589772 LVW589772 MFS589772 MPO589772 MZK589772 NJG589772 NTC589772 OCY589772 OMU589772 OWQ589772 PGM589772 PQI589772 QAE589772 QKA589772 QTW589772 RDS589772 RNO589772 RXK589772 SHG589772 SRC589772 TAY589772 TKU589772 TUQ589772 UEM589772 UOI589772 UYE589772 VIA589772 VRW589772 WBS589772 WLO589772 WVK589772 K589792 IY589792 SU589792 ACQ589792 AMM589792 AWI589792 BGE589792 BQA589792 BZW589792 CJS589792 CTO589792 DDK589792 DNG589792 DXC589792 EGY589792 EQU589792 FAQ589792 FKM589792 FUI589792 GEE589792 GOA589792 GXW589792 HHS589792 HRO589792 IBK589792 ILG589792 IVC589792 JEY589792 JOU589792 JYQ589792 KIM589792 KSI589792 LCE589792 LMA589792 LVW589792 MFS589792 MPO589792 MZK589792 NJG589792 NTC589792 OCY589792 OMU589792 OWQ589792 PGM589792 PQI589792 QAE589792 QKA589792 QTW589792 RDS589792 RNO589792 RXK589792 SHG589792 SRC589792 TAY589792 TKU589792 TUQ589792 UEM589792 UOI589792 UYE589792 VIA589792 VRW589792 WBS589792 WLO589792 WVK589792 K589817 IY589817 SU589817 ACQ589817 AMM589817 AWI589817 BGE589817 BQA589817 BZW589817 CJS589817 CTO589817 DDK589817 DNG589817 DXC589817 EGY589817 EQU589817 FAQ589817 FKM589817 FUI589817 GEE589817 GOA589817 GXW589817 HHS589817 HRO589817 IBK589817 ILG589817 IVC589817 JEY589817 JOU589817 JYQ589817 KIM589817 KSI589817 LCE589817 LMA589817 LVW589817 MFS589817 MPO589817 MZK589817 NJG589817 NTC589817 OCY589817 OMU589817 OWQ589817 PGM589817 PQI589817 QAE589817 QKA589817 QTW589817 RDS589817 RNO589817 RXK589817 SHG589817 SRC589817 TAY589817 TKU589817 TUQ589817 UEM589817 UOI589817 UYE589817 VIA589817 VRW589817 WBS589817 WLO589817 WVK589817 K589819 IY589819 SU589819 ACQ589819 AMM589819 AWI589819 BGE589819 BQA589819 BZW589819 CJS589819 CTO589819 DDK589819 DNG589819 DXC589819 EGY589819 EQU589819 FAQ589819 FKM589819 FUI589819 GEE589819 GOA589819 GXW589819 HHS589819 HRO589819 IBK589819 ILG589819 IVC589819 JEY589819 JOU589819 JYQ589819 KIM589819 KSI589819 LCE589819 LMA589819 LVW589819 MFS589819 MPO589819 MZK589819 NJG589819 NTC589819 OCY589819 OMU589819 OWQ589819 PGM589819 PQI589819 QAE589819 QKA589819 QTW589819 RDS589819 RNO589819 RXK589819 SHG589819 SRC589819 TAY589819 TKU589819 TUQ589819 UEM589819 UOI589819 UYE589819 VIA589819 VRW589819 WBS589819 WLO589819 WVK589819 K589831 IY589831 SU589831 ACQ589831 AMM589831 AWI589831 BGE589831 BQA589831 BZW589831 CJS589831 CTO589831 DDK589831 DNG589831 DXC589831 EGY589831 EQU589831 FAQ589831 FKM589831 FUI589831 GEE589831 GOA589831 GXW589831 HHS589831 HRO589831 IBK589831 ILG589831 IVC589831 JEY589831 JOU589831 JYQ589831 KIM589831 KSI589831 LCE589831 LMA589831 LVW589831 MFS589831 MPO589831 MZK589831 NJG589831 NTC589831 OCY589831 OMU589831 OWQ589831 PGM589831 PQI589831 QAE589831 QKA589831 QTW589831 RDS589831 RNO589831 RXK589831 SHG589831 SRC589831 TAY589831 TKU589831 TUQ589831 UEM589831 UOI589831 UYE589831 VIA589831 VRW589831 WBS589831 WLO589831 WVK589831 K589850 IY589850 SU589850 ACQ589850 AMM589850 AWI589850 BGE589850 BQA589850 BZW589850 CJS589850 CTO589850 DDK589850 DNG589850 DXC589850 EGY589850 EQU589850 FAQ589850 FKM589850 FUI589850 GEE589850 GOA589850 GXW589850 HHS589850 HRO589850 IBK589850 ILG589850 IVC589850 JEY589850 JOU589850 JYQ589850 KIM589850 KSI589850 LCE589850 LMA589850 LVW589850 MFS589850 MPO589850 MZK589850 NJG589850 NTC589850 OCY589850 OMU589850 OWQ589850 PGM589850 PQI589850 QAE589850 QKA589850 QTW589850 RDS589850 RNO589850 RXK589850 SHG589850 SRC589850 TAY589850 TKU589850 TUQ589850 UEM589850 UOI589850 UYE589850 VIA589850 VRW589850 WBS589850 WLO589850 WVK589850 K589852 IY589852 SU589852 ACQ589852 AMM589852 AWI589852 BGE589852 BQA589852 BZW589852 CJS589852 CTO589852 DDK589852 DNG589852 DXC589852 EGY589852 EQU589852 FAQ589852 FKM589852 FUI589852 GEE589852 GOA589852 GXW589852 HHS589852 HRO589852 IBK589852 ILG589852 IVC589852 JEY589852 JOU589852 JYQ589852 KIM589852 KSI589852 LCE589852 LMA589852 LVW589852 MFS589852 MPO589852 MZK589852 NJG589852 NTC589852 OCY589852 OMU589852 OWQ589852 PGM589852 PQI589852 QAE589852 QKA589852 QTW589852 RDS589852 RNO589852 RXK589852 SHG589852 SRC589852 TAY589852 TKU589852 TUQ589852 UEM589852 UOI589852 UYE589852 VIA589852 VRW589852 WBS589852 WLO589852 WVK589852 K655308 IY655308 SU655308 ACQ655308 AMM655308 AWI655308 BGE655308 BQA655308 BZW655308 CJS655308 CTO655308 DDK655308 DNG655308 DXC655308 EGY655308 EQU655308 FAQ655308 FKM655308 FUI655308 GEE655308 GOA655308 GXW655308 HHS655308 HRO655308 IBK655308 ILG655308 IVC655308 JEY655308 JOU655308 JYQ655308 KIM655308 KSI655308 LCE655308 LMA655308 LVW655308 MFS655308 MPO655308 MZK655308 NJG655308 NTC655308 OCY655308 OMU655308 OWQ655308 PGM655308 PQI655308 QAE655308 QKA655308 QTW655308 RDS655308 RNO655308 RXK655308 SHG655308 SRC655308 TAY655308 TKU655308 TUQ655308 UEM655308 UOI655308 UYE655308 VIA655308 VRW655308 WBS655308 WLO655308 WVK655308 K655328 IY655328 SU655328 ACQ655328 AMM655328 AWI655328 BGE655328 BQA655328 BZW655328 CJS655328 CTO655328 DDK655328 DNG655328 DXC655328 EGY655328 EQU655328 FAQ655328 FKM655328 FUI655328 GEE655328 GOA655328 GXW655328 HHS655328 HRO655328 IBK655328 ILG655328 IVC655328 JEY655328 JOU655328 JYQ655328 KIM655328 KSI655328 LCE655328 LMA655328 LVW655328 MFS655328 MPO655328 MZK655328 NJG655328 NTC655328 OCY655328 OMU655328 OWQ655328 PGM655328 PQI655328 QAE655328 QKA655328 QTW655328 RDS655328 RNO655328 RXK655328 SHG655328 SRC655328 TAY655328 TKU655328 TUQ655328 UEM655328 UOI655328 UYE655328 VIA655328 VRW655328 WBS655328 WLO655328 WVK655328 K655353 IY655353 SU655353 ACQ655353 AMM655353 AWI655353 BGE655353 BQA655353 BZW655353 CJS655353 CTO655353 DDK655353 DNG655353 DXC655353 EGY655353 EQU655353 FAQ655353 FKM655353 FUI655353 GEE655353 GOA655353 GXW655353 HHS655353 HRO655353 IBK655353 ILG655353 IVC655353 JEY655353 JOU655353 JYQ655353 KIM655353 KSI655353 LCE655353 LMA655353 LVW655353 MFS655353 MPO655353 MZK655353 NJG655353 NTC655353 OCY655353 OMU655353 OWQ655353 PGM655353 PQI655353 QAE655353 QKA655353 QTW655353 RDS655353 RNO655353 RXK655353 SHG655353 SRC655353 TAY655353 TKU655353 TUQ655353 UEM655353 UOI655353 UYE655353 VIA655353 VRW655353 WBS655353 WLO655353 WVK655353 K655355 IY655355 SU655355 ACQ655355 AMM655355 AWI655355 BGE655355 BQA655355 BZW655355 CJS655355 CTO655355 DDK655355 DNG655355 DXC655355 EGY655355 EQU655355 FAQ655355 FKM655355 FUI655355 GEE655355 GOA655355 GXW655355 HHS655355 HRO655355 IBK655355 ILG655355 IVC655355 JEY655355 JOU655355 JYQ655355 KIM655355 KSI655355 LCE655355 LMA655355 LVW655355 MFS655355 MPO655355 MZK655355 NJG655355 NTC655355 OCY655355 OMU655355 OWQ655355 PGM655355 PQI655355 QAE655355 QKA655355 QTW655355 RDS655355 RNO655355 RXK655355 SHG655355 SRC655355 TAY655355 TKU655355 TUQ655355 UEM655355 UOI655355 UYE655355 VIA655355 VRW655355 WBS655355 WLO655355 WVK655355 K655367 IY655367 SU655367 ACQ655367 AMM655367 AWI655367 BGE655367 BQA655367 BZW655367 CJS655367 CTO655367 DDK655367 DNG655367 DXC655367 EGY655367 EQU655367 FAQ655367 FKM655367 FUI655367 GEE655367 GOA655367 GXW655367 HHS655367 HRO655367 IBK655367 ILG655367 IVC655367 JEY655367 JOU655367 JYQ655367 KIM655367 KSI655367 LCE655367 LMA655367 LVW655367 MFS655367 MPO655367 MZK655367 NJG655367 NTC655367 OCY655367 OMU655367 OWQ655367 PGM655367 PQI655367 QAE655367 QKA655367 QTW655367 RDS655367 RNO655367 RXK655367 SHG655367 SRC655367 TAY655367 TKU655367 TUQ655367 UEM655367 UOI655367 UYE655367 VIA655367 VRW655367 WBS655367 WLO655367 WVK655367 K655386 IY655386 SU655386 ACQ655386 AMM655386 AWI655386 BGE655386 BQA655386 BZW655386 CJS655386 CTO655386 DDK655386 DNG655386 DXC655386 EGY655386 EQU655386 FAQ655386 FKM655386 FUI655386 GEE655386 GOA655386 GXW655386 HHS655386 HRO655386 IBK655386 ILG655386 IVC655386 JEY655386 JOU655386 JYQ655386 KIM655386 KSI655386 LCE655386 LMA655386 LVW655386 MFS655386 MPO655386 MZK655386 NJG655386 NTC655386 OCY655386 OMU655386 OWQ655386 PGM655386 PQI655386 QAE655386 QKA655386 QTW655386 RDS655386 RNO655386 RXK655386 SHG655386 SRC655386 TAY655386 TKU655386 TUQ655386 UEM655386 UOI655386 UYE655386 VIA655386 VRW655386 WBS655386 WLO655386 WVK655386 K655388 IY655388 SU655388 ACQ655388 AMM655388 AWI655388 BGE655388 BQA655388 BZW655388 CJS655388 CTO655388 DDK655388 DNG655388 DXC655388 EGY655388 EQU655388 FAQ655388 FKM655388 FUI655388 GEE655388 GOA655388 GXW655388 HHS655388 HRO655388 IBK655388 ILG655388 IVC655388 JEY655388 JOU655388 JYQ655388 KIM655388 KSI655388 LCE655388 LMA655388 LVW655388 MFS655388 MPO655388 MZK655388 NJG655388 NTC655388 OCY655388 OMU655388 OWQ655388 PGM655388 PQI655388 QAE655388 QKA655388 QTW655388 RDS655388 RNO655388 RXK655388 SHG655388 SRC655388 TAY655388 TKU655388 TUQ655388 UEM655388 UOI655388 UYE655388 VIA655388 VRW655388 WBS655388 WLO655388 WVK655388 K720844 IY720844 SU720844 ACQ720844 AMM720844 AWI720844 BGE720844 BQA720844 BZW720844 CJS720844 CTO720844 DDK720844 DNG720844 DXC720844 EGY720844 EQU720844 FAQ720844 FKM720844 FUI720844 GEE720844 GOA720844 GXW720844 HHS720844 HRO720844 IBK720844 ILG720844 IVC720844 JEY720844 JOU720844 JYQ720844 KIM720844 KSI720844 LCE720844 LMA720844 LVW720844 MFS720844 MPO720844 MZK720844 NJG720844 NTC720844 OCY720844 OMU720844 OWQ720844 PGM720844 PQI720844 QAE720844 QKA720844 QTW720844 RDS720844 RNO720844 RXK720844 SHG720844 SRC720844 TAY720844 TKU720844 TUQ720844 UEM720844 UOI720844 UYE720844 VIA720844 VRW720844 WBS720844 WLO720844 WVK720844 K720864 IY720864 SU720864 ACQ720864 AMM720864 AWI720864 BGE720864 BQA720864 BZW720864 CJS720864 CTO720864 DDK720864 DNG720864 DXC720864 EGY720864 EQU720864 FAQ720864 FKM720864 FUI720864 GEE720864 GOA720864 GXW720864 HHS720864 HRO720864 IBK720864 ILG720864 IVC720864 JEY720864 JOU720864 JYQ720864 KIM720864 KSI720864 LCE720864 LMA720864 LVW720864 MFS720864 MPO720864 MZK720864 NJG720864 NTC720864 OCY720864 OMU720864 OWQ720864 PGM720864 PQI720864 QAE720864 QKA720864 QTW720864 RDS720864 RNO720864 RXK720864 SHG720864 SRC720864 TAY720864 TKU720864 TUQ720864 UEM720864 UOI720864 UYE720864 VIA720864 VRW720864 WBS720864 WLO720864 WVK720864 K720889 IY720889 SU720889 ACQ720889 AMM720889 AWI720889 BGE720889 BQA720889 BZW720889 CJS720889 CTO720889 DDK720889 DNG720889 DXC720889 EGY720889 EQU720889 FAQ720889 FKM720889 FUI720889 GEE720889 GOA720889 GXW720889 HHS720889 HRO720889 IBK720889 ILG720889 IVC720889 JEY720889 JOU720889 JYQ720889 KIM720889 KSI720889 LCE720889 LMA720889 LVW720889 MFS720889 MPO720889 MZK720889 NJG720889 NTC720889 OCY720889 OMU720889 OWQ720889 PGM720889 PQI720889 QAE720889 QKA720889 QTW720889 RDS720889 RNO720889 RXK720889 SHG720889 SRC720889 TAY720889 TKU720889 TUQ720889 UEM720889 UOI720889 UYE720889 VIA720889 VRW720889 WBS720889 WLO720889 WVK720889 K720891 IY720891 SU720891 ACQ720891 AMM720891 AWI720891 BGE720891 BQA720891 BZW720891 CJS720891 CTO720891 DDK720891 DNG720891 DXC720891 EGY720891 EQU720891 FAQ720891 FKM720891 FUI720891 GEE720891 GOA720891 GXW720891 HHS720891 HRO720891 IBK720891 ILG720891 IVC720891 JEY720891 JOU720891 JYQ720891 KIM720891 KSI720891 LCE720891 LMA720891 LVW720891 MFS720891 MPO720891 MZK720891 NJG720891 NTC720891 OCY720891 OMU720891 OWQ720891 PGM720891 PQI720891 QAE720891 QKA720891 QTW720891 RDS720891 RNO720891 RXK720891 SHG720891 SRC720891 TAY720891 TKU720891 TUQ720891 UEM720891 UOI720891 UYE720891 VIA720891 VRW720891 WBS720891 WLO720891 WVK720891 K720903 IY720903 SU720903 ACQ720903 AMM720903 AWI720903 BGE720903 BQA720903 BZW720903 CJS720903 CTO720903 DDK720903 DNG720903 DXC720903 EGY720903 EQU720903 FAQ720903 FKM720903 FUI720903 GEE720903 GOA720903 GXW720903 HHS720903 HRO720903 IBK720903 ILG720903 IVC720903 JEY720903 JOU720903 JYQ720903 KIM720903 KSI720903 LCE720903 LMA720903 LVW720903 MFS720903 MPO720903 MZK720903 NJG720903 NTC720903 OCY720903 OMU720903 OWQ720903 PGM720903 PQI720903 QAE720903 QKA720903 QTW720903 RDS720903 RNO720903 RXK720903 SHG720903 SRC720903 TAY720903 TKU720903 TUQ720903 UEM720903 UOI720903 UYE720903 VIA720903 VRW720903 WBS720903 WLO720903 WVK720903 K720922 IY720922 SU720922 ACQ720922 AMM720922 AWI720922 BGE720922 BQA720922 BZW720922 CJS720922 CTO720922 DDK720922 DNG720922 DXC720922 EGY720922 EQU720922 FAQ720922 FKM720922 FUI720922 GEE720922 GOA720922 GXW720922 HHS720922 HRO720922 IBK720922 ILG720922 IVC720922 JEY720922 JOU720922 JYQ720922 KIM720922 KSI720922 LCE720922 LMA720922 LVW720922 MFS720922 MPO720922 MZK720922 NJG720922 NTC720922 OCY720922 OMU720922 OWQ720922 PGM720922 PQI720922 QAE720922 QKA720922 QTW720922 RDS720922 RNO720922 RXK720922 SHG720922 SRC720922 TAY720922 TKU720922 TUQ720922 UEM720922 UOI720922 UYE720922 VIA720922 VRW720922 WBS720922 WLO720922 WVK720922 K720924 IY720924 SU720924 ACQ720924 AMM720924 AWI720924 BGE720924 BQA720924 BZW720924 CJS720924 CTO720924 DDK720924 DNG720924 DXC720924 EGY720924 EQU720924 FAQ720924 FKM720924 FUI720924 GEE720924 GOA720924 GXW720924 HHS720924 HRO720924 IBK720924 ILG720924 IVC720924 JEY720924 JOU720924 JYQ720924 KIM720924 KSI720924 LCE720924 LMA720924 LVW720924 MFS720924 MPO720924 MZK720924 NJG720924 NTC720924 OCY720924 OMU720924 OWQ720924 PGM720924 PQI720924 QAE720924 QKA720924 QTW720924 RDS720924 RNO720924 RXK720924 SHG720924 SRC720924 TAY720924 TKU720924 TUQ720924 UEM720924 UOI720924 UYE720924 VIA720924 VRW720924 WBS720924 WLO720924 WVK720924 K786380 IY786380 SU786380 ACQ786380 AMM786380 AWI786380 BGE786380 BQA786380 BZW786380 CJS786380 CTO786380 DDK786380 DNG786380 DXC786380 EGY786380 EQU786380 FAQ786380 FKM786380 FUI786380 GEE786380 GOA786380 GXW786380 HHS786380 HRO786380 IBK786380 ILG786380 IVC786380 JEY786380 JOU786380 JYQ786380 KIM786380 KSI786380 LCE786380 LMA786380 LVW786380 MFS786380 MPO786380 MZK786380 NJG786380 NTC786380 OCY786380 OMU786380 OWQ786380 PGM786380 PQI786380 QAE786380 QKA786380 QTW786380 RDS786380 RNO786380 RXK786380 SHG786380 SRC786380 TAY786380 TKU786380 TUQ786380 UEM786380 UOI786380 UYE786380 VIA786380 VRW786380 WBS786380 WLO786380 WVK786380 K786400 IY786400 SU786400 ACQ786400 AMM786400 AWI786400 BGE786400 BQA786400 BZW786400 CJS786400 CTO786400 DDK786400 DNG786400 DXC786400 EGY786400 EQU786400 FAQ786400 FKM786400 FUI786400 GEE786400 GOA786400 GXW786400 HHS786400 HRO786400 IBK786400 ILG786400 IVC786400 JEY786400 JOU786400 JYQ786400 KIM786400 KSI786400 LCE786400 LMA786400 LVW786400 MFS786400 MPO786400 MZK786400 NJG786400 NTC786400 OCY786400 OMU786400 OWQ786400 PGM786400 PQI786400 QAE786400 QKA786400 QTW786400 RDS786400 RNO786400 RXK786400 SHG786400 SRC786400 TAY786400 TKU786400 TUQ786400 UEM786400 UOI786400 UYE786400 VIA786400 VRW786400 WBS786400 WLO786400 WVK786400 K786425 IY786425 SU786425 ACQ786425 AMM786425 AWI786425 BGE786425 BQA786425 BZW786425 CJS786425 CTO786425 DDK786425 DNG786425 DXC786425 EGY786425 EQU786425 FAQ786425 FKM786425 FUI786425 GEE786425 GOA786425 GXW786425 HHS786425 HRO786425 IBK786425 ILG786425 IVC786425 JEY786425 JOU786425 JYQ786425 KIM786425 KSI786425 LCE786425 LMA786425 LVW786425 MFS786425 MPO786425 MZK786425 NJG786425 NTC786425 OCY786425 OMU786425 OWQ786425 PGM786425 PQI786425 QAE786425 QKA786425 QTW786425 RDS786425 RNO786425 RXK786425 SHG786425 SRC786425 TAY786425 TKU786425 TUQ786425 UEM786425 UOI786425 UYE786425 VIA786425 VRW786425 WBS786425 WLO786425 WVK786425 K786427 IY786427 SU786427 ACQ786427 AMM786427 AWI786427 BGE786427 BQA786427 BZW786427 CJS786427 CTO786427 DDK786427 DNG786427 DXC786427 EGY786427 EQU786427 FAQ786427 FKM786427 FUI786427 GEE786427 GOA786427 GXW786427 HHS786427 HRO786427 IBK786427 ILG786427 IVC786427 JEY786427 JOU786427 JYQ786427 KIM786427 KSI786427 LCE786427 LMA786427 LVW786427 MFS786427 MPO786427 MZK786427 NJG786427 NTC786427 OCY786427 OMU786427 OWQ786427 PGM786427 PQI786427 QAE786427 QKA786427 QTW786427 RDS786427 RNO786427 RXK786427 SHG786427 SRC786427 TAY786427 TKU786427 TUQ786427 UEM786427 UOI786427 UYE786427 VIA786427 VRW786427 WBS786427 WLO786427 WVK786427 K786439 IY786439 SU786439 ACQ786439 AMM786439 AWI786439 BGE786439 BQA786439 BZW786439 CJS786439 CTO786439 DDK786439 DNG786439 DXC786439 EGY786439 EQU786439 FAQ786439 FKM786439 FUI786439 GEE786439 GOA786439 GXW786439 HHS786439 HRO786439 IBK786439 ILG786439 IVC786439 JEY786439 JOU786439 JYQ786439 KIM786439 KSI786439 LCE786439 LMA786439 LVW786439 MFS786439 MPO786439 MZK786439 NJG786439 NTC786439 OCY786439 OMU786439 OWQ786439 PGM786439 PQI786439 QAE786439 QKA786439 QTW786439 RDS786439 RNO786439 RXK786439 SHG786439 SRC786439 TAY786439 TKU786439 TUQ786439 UEM786439 UOI786439 UYE786439 VIA786439 VRW786439 WBS786439 WLO786439 WVK786439 K786458 IY786458 SU786458 ACQ786458 AMM786458 AWI786458 BGE786458 BQA786458 BZW786458 CJS786458 CTO786458 DDK786458 DNG786458 DXC786458 EGY786458 EQU786458 FAQ786458 FKM786458 FUI786458 GEE786458 GOA786458 GXW786458 HHS786458 HRO786458 IBK786458 ILG786458 IVC786458 JEY786458 JOU786458 JYQ786458 KIM786458 KSI786458 LCE786458 LMA786458 LVW786458 MFS786458 MPO786458 MZK786458 NJG786458 NTC786458 OCY786458 OMU786458 OWQ786458 PGM786458 PQI786458 QAE786458 QKA786458 QTW786458 RDS786458 RNO786458 RXK786458 SHG786458 SRC786458 TAY786458 TKU786458 TUQ786458 UEM786458 UOI786458 UYE786458 VIA786458 VRW786458 WBS786458 WLO786458 WVK786458 K786460 IY786460 SU786460 ACQ786460 AMM786460 AWI786460 BGE786460 BQA786460 BZW786460 CJS786460 CTO786460 DDK786460 DNG786460 DXC786460 EGY786460 EQU786460 FAQ786460 FKM786460 FUI786460 GEE786460 GOA786460 GXW786460 HHS786460 HRO786460 IBK786460 ILG786460 IVC786460 JEY786460 JOU786460 JYQ786460 KIM786460 KSI786460 LCE786460 LMA786460 LVW786460 MFS786460 MPO786460 MZK786460 NJG786460 NTC786460 OCY786460 OMU786460 OWQ786460 PGM786460 PQI786460 QAE786460 QKA786460 QTW786460 RDS786460 RNO786460 RXK786460 SHG786460 SRC786460 TAY786460 TKU786460 TUQ786460 UEM786460 UOI786460 UYE786460 VIA786460 VRW786460 WBS786460 WLO786460 WVK786460 K851916 IY851916 SU851916 ACQ851916 AMM851916 AWI851916 BGE851916 BQA851916 BZW851916 CJS851916 CTO851916 DDK851916 DNG851916 DXC851916 EGY851916 EQU851916 FAQ851916 FKM851916 FUI851916 GEE851916 GOA851916 GXW851916 HHS851916 HRO851916 IBK851916 ILG851916 IVC851916 JEY851916 JOU851916 JYQ851916 KIM851916 KSI851916 LCE851916 LMA851916 LVW851916 MFS851916 MPO851916 MZK851916 NJG851916 NTC851916 OCY851916 OMU851916 OWQ851916 PGM851916 PQI851916 QAE851916 QKA851916 QTW851916 RDS851916 RNO851916 RXK851916 SHG851916 SRC851916 TAY851916 TKU851916 TUQ851916 UEM851916 UOI851916 UYE851916 VIA851916 VRW851916 WBS851916 WLO851916 WVK851916 K851936 IY851936 SU851936 ACQ851936 AMM851936 AWI851936 BGE851936 BQA851936 BZW851936 CJS851936 CTO851936 DDK851936 DNG851936 DXC851936 EGY851936 EQU851936 FAQ851936 FKM851936 FUI851936 GEE851936 GOA851936 GXW851936 HHS851936 HRO851936 IBK851936 ILG851936 IVC851936 JEY851936 JOU851936 JYQ851936 KIM851936 KSI851936 LCE851936 LMA851936 LVW851936 MFS851936 MPO851936 MZK851936 NJG851936 NTC851936 OCY851936 OMU851936 OWQ851936 PGM851936 PQI851936 QAE851936 QKA851936 QTW851936 RDS851936 RNO851936 RXK851936 SHG851936 SRC851936 TAY851936 TKU851936 TUQ851936 UEM851936 UOI851936 UYE851936 VIA851936 VRW851936 WBS851936 WLO851936 WVK851936 K851961 IY851961 SU851961 ACQ851961 AMM851961 AWI851961 BGE851961 BQA851961 BZW851961 CJS851961 CTO851961 DDK851961 DNG851961 DXC851961 EGY851961 EQU851961 FAQ851961 FKM851961 FUI851961 GEE851961 GOA851961 GXW851961 HHS851961 HRO851961 IBK851961 ILG851961 IVC851961 JEY851961 JOU851961 JYQ851961 KIM851961 KSI851961 LCE851961 LMA851961 LVW851961 MFS851961 MPO851961 MZK851961 NJG851961 NTC851961 OCY851961 OMU851961 OWQ851961 PGM851961 PQI851961 QAE851961 QKA851961 QTW851961 RDS851961 RNO851961 RXK851961 SHG851961 SRC851961 TAY851961 TKU851961 TUQ851961 UEM851961 UOI851961 UYE851961 VIA851961 VRW851961 WBS851961 WLO851961 WVK851961 K851963 IY851963 SU851963 ACQ851963 AMM851963 AWI851963 BGE851963 BQA851963 BZW851963 CJS851963 CTO851963 DDK851963 DNG851963 DXC851963 EGY851963 EQU851963 FAQ851963 FKM851963 FUI851963 GEE851963 GOA851963 GXW851963 HHS851963 HRO851963 IBK851963 ILG851963 IVC851963 JEY851963 JOU851963 JYQ851963 KIM851963 KSI851963 LCE851963 LMA851963 LVW851963 MFS851963 MPO851963 MZK851963 NJG851963 NTC851963 OCY851963 OMU851963 OWQ851963 PGM851963 PQI851963 QAE851963 QKA851963 QTW851963 RDS851963 RNO851963 RXK851963 SHG851963 SRC851963 TAY851963 TKU851963 TUQ851963 UEM851963 UOI851963 UYE851963 VIA851963 VRW851963 WBS851963 WLO851963 WVK851963 K851975 IY851975 SU851975 ACQ851975 AMM851975 AWI851975 BGE851975 BQA851975 BZW851975 CJS851975 CTO851975 DDK851975 DNG851975 DXC851975 EGY851975 EQU851975 FAQ851975 FKM851975 FUI851975 GEE851975 GOA851975 GXW851975 HHS851975 HRO851975 IBK851975 ILG851975 IVC851975 JEY851975 JOU851975 JYQ851975 KIM851975 KSI851975 LCE851975 LMA851975 LVW851975 MFS851975 MPO851975 MZK851975 NJG851975 NTC851975 OCY851975 OMU851975 OWQ851975 PGM851975 PQI851975 QAE851975 QKA851975 QTW851975 RDS851975 RNO851975 RXK851975 SHG851975 SRC851975 TAY851975 TKU851975 TUQ851975 UEM851975 UOI851975 UYE851975 VIA851975 VRW851975 WBS851975 WLO851975 WVK851975 K851994 IY851994 SU851994 ACQ851994 AMM851994 AWI851994 BGE851994 BQA851994 BZW851994 CJS851994 CTO851994 DDK851994 DNG851994 DXC851994 EGY851994 EQU851994 FAQ851994 FKM851994 FUI851994 GEE851994 GOA851994 GXW851994 HHS851994 HRO851994 IBK851994 ILG851994 IVC851994 JEY851994 JOU851994 JYQ851994 KIM851994 KSI851994 LCE851994 LMA851994 LVW851994 MFS851994 MPO851994 MZK851994 NJG851994 NTC851994 OCY851994 OMU851994 OWQ851994 PGM851994 PQI851994 QAE851994 QKA851994 QTW851994 RDS851994 RNO851994 RXK851994 SHG851994 SRC851994 TAY851994 TKU851994 TUQ851994 UEM851994 UOI851994 UYE851994 VIA851994 VRW851994 WBS851994 WLO851994 WVK851994 K851996 IY851996 SU851996 ACQ851996 AMM851996 AWI851996 BGE851996 BQA851996 BZW851996 CJS851996 CTO851996 DDK851996 DNG851996 DXC851996 EGY851996 EQU851996 FAQ851996 FKM851996 FUI851996 GEE851996 GOA851996 GXW851996 HHS851996 HRO851996 IBK851996 ILG851996 IVC851996 JEY851996 JOU851996 JYQ851996 KIM851996 KSI851996 LCE851996 LMA851996 LVW851996 MFS851996 MPO851996 MZK851996 NJG851996 NTC851996 OCY851996 OMU851996 OWQ851996 PGM851996 PQI851996 QAE851996 QKA851996 QTW851996 RDS851996 RNO851996 RXK851996 SHG851996 SRC851996 TAY851996 TKU851996 TUQ851996 UEM851996 UOI851996 UYE851996 VIA851996 VRW851996 WBS851996 WLO851996 WVK851996 K917452 IY917452 SU917452 ACQ917452 AMM917452 AWI917452 BGE917452 BQA917452 BZW917452 CJS917452 CTO917452 DDK917452 DNG917452 DXC917452 EGY917452 EQU917452 FAQ917452 FKM917452 FUI917452 GEE917452 GOA917452 GXW917452 HHS917452 HRO917452 IBK917452 ILG917452 IVC917452 JEY917452 JOU917452 JYQ917452 KIM917452 KSI917452 LCE917452 LMA917452 LVW917452 MFS917452 MPO917452 MZK917452 NJG917452 NTC917452 OCY917452 OMU917452 OWQ917452 PGM917452 PQI917452 QAE917452 QKA917452 QTW917452 RDS917452 RNO917452 RXK917452 SHG917452 SRC917452 TAY917452 TKU917452 TUQ917452 UEM917452 UOI917452 UYE917452 VIA917452 VRW917452 WBS917452 WLO917452 WVK917452 K917472 IY917472 SU917472 ACQ917472 AMM917472 AWI917472 BGE917472 BQA917472 BZW917472 CJS917472 CTO917472 DDK917472 DNG917472 DXC917472 EGY917472 EQU917472 FAQ917472 FKM917472 FUI917472 GEE917472 GOA917472 GXW917472 HHS917472 HRO917472 IBK917472 ILG917472 IVC917472 JEY917472 JOU917472 JYQ917472 KIM917472 KSI917472 LCE917472 LMA917472 LVW917472 MFS917472 MPO917472 MZK917472 NJG917472 NTC917472 OCY917472 OMU917472 OWQ917472 PGM917472 PQI917472 QAE917472 QKA917472 QTW917472 RDS917472 RNO917472 RXK917472 SHG917472 SRC917472 TAY917472 TKU917472 TUQ917472 UEM917472 UOI917472 UYE917472 VIA917472 VRW917472 WBS917472 WLO917472 WVK917472 K917497 IY917497 SU917497 ACQ917497 AMM917497 AWI917497 BGE917497 BQA917497 BZW917497 CJS917497 CTO917497 DDK917497 DNG917497 DXC917497 EGY917497 EQU917497 FAQ917497 FKM917497 FUI917497 GEE917497 GOA917497 GXW917497 HHS917497 HRO917497 IBK917497 ILG917497 IVC917497 JEY917497 JOU917497 JYQ917497 KIM917497 KSI917497 LCE917497 LMA917497 LVW917497 MFS917497 MPO917497 MZK917497 NJG917497 NTC917497 OCY917497 OMU917497 OWQ917497 PGM917497 PQI917497 QAE917497 QKA917497 QTW917497 RDS917497 RNO917497 RXK917497 SHG917497 SRC917497 TAY917497 TKU917497 TUQ917497 UEM917497 UOI917497 UYE917497 VIA917497 VRW917497 WBS917497 WLO917497 WVK917497 K917499 IY917499 SU917499 ACQ917499 AMM917499 AWI917499 BGE917499 BQA917499 BZW917499 CJS917499 CTO917499 DDK917499 DNG917499 DXC917499 EGY917499 EQU917499 FAQ917499 FKM917499 FUI917499 GEE917499 GOA917499 GXW917499 HHS917499 HRO917499 IBK917499 ILG917499 IVC917499 JEY917499 JOU917499 JYQ917499 KIM917499 KSI917499 LCE917499 LMA917499 LVW917499 MFS917499 MPO917499 MZK917499 NJG917499 NTC917499 OCY917499 OMU917499 OWQ917499 PGM917499 PQI917499 QAE917499 QKA917499 QTW917499 RDS917499 RNO917499 RXK917499 SHG917499 SRC917499 TAY917499 TKU917499 TUQ917499 UEM917499 UOI917499 UYE917499 VIA917499 VRW917499 WBS917499 WLO917499 WVK917499 K917511 IY917511 SU917511 ACQ917511 AMM917511 AWI917511 BGE917511 BQA917511 BZW917511 CJS917511 CTO917511 DDK917511 DNG917511 DXC917511 EGY917511 EQU917511 FAQ917511 FKM917511 FUI917511 GEE917511 GOA917511 GXW917511 HHS917511 HRO917511 IBK917511 ILG917511 IVC917511 JEY917511 JOU917511 JYQ917511 KIM917511 KSI917511 LCE917511 LMA917511 LVW917511 MFS917511 MPO917511 MZK917511 NJG917511 NTC917511 OCY917511 OMU917511 OWQ917511 PGM917511 PQI917511 QAE917511 QKA917511 QTW917511 RDS917511 RNO917511 RXK917511 SHG917511 SRC917511 TAY917511 TKU917511 TUQ917511 UEM917511 UOI917511 UYE917511 VIA917511 VRW917511 WBS917511 WLO917511 WVK917511 K917530 IY917530 SU917530 ACQ917530 AMM917530 AWI917530 BGE917530 BQA917530 BZW917530 CJS917530 CTO917530 DDK917530 DNG917530 DXC917530 EGY917530 EQU917530 FAQ917530 FKM917530 FUI917530 GEE917530 GOA917530 GXW917530 HHS917530 HRO917530 IBK917530 ILG917530 IVC917530 JEY917530 JOU917530 JYQ917530 KIM917530 KSI917530 LCE917530 LMA917530 LVW917530 MFS917530 MPO917530 MZK917530 NJG917530 NTC917530 OCY917530 OMU917530 OWQ917530 PGM917530 PQI917530 QAE917530 QKA917530 QTW917530 RDS917530 RNO917530 RXK917530 SHG917530 SRC917530 TAY917530 TKU917530 TUQ917530 UEM917530 UOI917530 UYE917530 VIA917530 VRW917530 WBS917530 WLO917530 WVK917530 K917532 IY917532 SU917532 ACQ917532 AMM917532 AWI917532 BGE917532 BQA917532 BZW917532 CJS917532 CTO917532 DDK917532 DNG917532 DXC917532 EGY917532 EQU917532 FAQ917532 FKM917532 FUI917532 GEE917532 GOA917532 GXW917532 HHS917532 HRO917532 IBK917532 ILG917532 IVC917532 JEY917532 JOU917532 JYQ917532 KIM917532 KSI917532 LCE917532 LMA917532 LVW917532 MFS917532 MPO917532 MZK917532 NJG917532 NTC917532 OCY917532 OMU917532 OWQ917532 PGM917532 PQI917532 QAE917532 QKA917532 QTW917532 RDS917532 RNO917532 RXK917532 SHG917532 SRC917532 TAY917532 TKU917532 TUQ917532 UEM917532 UOI917532 UYE917532 VIA917532 VRW917532 WBS917532 WLO917532 WVK917532 K982988 IY982988 SU982988 ACQ982988 AMM982988 AWI982988 BGE982988 BQA982988 BZW982988 CJS982988 CTO982988 DDK982988 DNG982988 DXC982988 EGY982988 EQU982988 FAQ982988 FKM982988 FUI982988 GEE982988 GOA982988 GXW982988 HHS982988 HRO982988 IBK982988 ILG982988 IVC982988 JEY982988 JOU982988 JYQ982988 KIM982988 KSI982988 LCE982988 LMA982988 LVW982988 MFS982988 MPO982988 MZK982988 NJG982988 NTC982988 OCY982988 OMU982988 OWQ982988 PGM982988 PQI982988 QAE982988 QKA982988 QTW982988 RDS982988 RNO982988 RXK982988 SHG982988 SRC982988 TAY982988 TKU982988 TUQ982988 UEM982988 UOI982988 UYE982988 VIA982988 VRW982988 WBS982988 WLO982988 WVK982988 K983008 IY983008 SU983008 ACQ983008 AMM983008 AWI983008 BGE983008 BQA983008 BZW983008 CJS983008 CTO983008 DDK983008 DNG983008 DXC983008 EGY983008 EQU983008 FAQ983008 FKM983008 FUI983008 GEE983008 GOA983008 GXW983008 HHS983008 HRO983008 IBK983008 ILG983008 IVC983008 JEY983008 JOU983008 JYQ983008 KIM983008 KSI983008 LCE983008 LMA983008 LVW983008 MFS983008 MPO983008 MZK983008 NJG983008 NTC983008 OCY983008 OMU983008 OWQ983008 PGM983008 PQI983008 QAE983008 QKA983008 QTW983008 RDS983008 RNO983008 RXK983008 SHG983008 SRC983008 TAY983008 TKU983008 TUQ983008 UEM983008 UOI983008 UYE983008 VIA983008 VRW983008 WBS983008 WLO983008 WVK983008 K983033 IY983033 SU983033 ACQ983033 AMM983033 AWI983033 BGE983033 BQA983033 BZW983033 CJS983033 CTO983033 DDK983033 DNG983033 DXC983033 EGY983033 EQU983033 FAQ983033 FKM983033 FUI983033 GEE983033 GOA983033 GXW983033 HHS983033 HRO983033 IBK983033 ILG983033 IVC983033 JEY983033 JOU983033 JYQ983033 KIM983033 KSI983033 LCE983033 LMA983033 LVW983033 MFS983033 MPO983033 MZK983033 NJG983033 NTC983033 OCY983033 OMU983033 OWQ983033 PGM983033 PQI983033 QAE983033 QKA983033 QTW983033 RDS983033 RNO983033 RXK983033 SHG983033 SRC983033 TAY983033 TKU983033 TUQ983033 UEM983033 UOI983033 UYE983033 VIA983033 VRW983033 WBS983033 WLO983033 WVK983033 K983035 IY983035 SU983035 ACQ983035 AMM983035 AWI983035 BGE983035 BQA983035 BZW983035 CJS983035 CTO983035 DDK983035 DNG983035 DXC983035 EGY983035 EQU983035 FAQ983035 FKM983035 FUI983035 GEE983035 GOA983035 GXW983035 HHS983035 HRO983035 IBK983035 ILG983035 IVC983035 JEY983035 JOU983035 JYQ983035 KIM983035 KSI983035 LCE983035 LMA983035 LVW983035 MFS983035 MPO983035 MZK983035 NJG983035 NTC983035 OCY983035 OMU983035 OWQ983035 PGM983035 PQI983035 QAE983035 QKA983035 QTW983035 RDS983035 RNO983035 RXK983035 SHG983035 SRC983035 TAY983035 TKU983035 TUQ983035 UEM983035 UOI983035 UYE983035 VIA983035 VRW983035 WBS983035 WLO983035 WVK983035 K983047 IY983047 SU983047 ACQ983047 AMM983047 AWI983047 BGE983047 BQA983047 BZW983047 CJS983047 CTO983047 DDK983047 DNG983047 DXC983047 EGY983047 EQU983047 FAQ983047 FKM983047 FUI983047 GEE983047 GOA983047 GXW983047 HHS983047 HRO983047 IBK983047 ILG983047 IVC983047 JEY983047 JOU983047 JYQ983047 KIM983047 KSI983047 LCE983047 LMA983047 LVW983047 MFS983047 MPO983047 MZK983047 NJG983047 NTC983047 OCY983047 OMU983047 OWQ983047 PGM983047 PQI983047 QAE983047 QKA983047 QTW983047 RDS983047 RNO983047 RXK983047 SHG983047 SRC983047 TAY983047 TKU983047 TUQ983047 UEM983047 UOI983047 UYE983047 VIA983047 VRW983047 WBS983047 WLO983047 WVK983047 K983066 IY983066 SU983066 ACQ983066 AMM983066 AWI983066 BGE983066 BQA983066 BZW983066 CJS983066 CTO983066 DDK983066 DNG983066 DXC983066 EGY983066 EQU983066 FAQ983066 FKM983066 FUI983066 GEE983066 GOA983066 GXW983066 HHS983066 HRO983066 IBK983066 ILG983066 IVC983066 JEY983066 JOU983066 JYQ983066 KIM983066 KSI983066 LCE983066 LMA983066 LVW983066 MFS983066 MPO983066 MZK983066 NJG983066 NTC983066 OCY983066 OMU983066 OWQ983066 PGM983066 PQI983066 QAE983066 QKA983066 QTW983066 RDS983066 RNO983066 RXK983066 SHG983066 SRC983066 TAY983066 TKU983066 TUQ983066 UEM983066 UOI983066 UYE983066 VIA983066 VRW983066 WBS983066 WLO983066 WVK983066 K983068 IY983068 SU983068 ACQ983068 AMM983068 AWI983068 BGE983068 BQA983068 BZW983068 CJS983068 CTO983068 DDK983068 DNG983068 DXC983068 EGY983068 EQU983068 FAQ983068 FKM983068 FUI983068 GEE983068 GOA983068 GXW983068 HHS983068 HRO983068 IBK983068 ILG983068 IVC983068 JEY983068 JOU983068 JYQ983068 KIM983068 KSI983068 LCE983068 LMA983068 LVW983068 MFS983068 MPO983068 MZK983068 NJG983068 NTC983068 OCY983068 OMU983068 OWQ983068 PGM983068 PQI983068 QAE983068 QKA983068 QTW983068 RDS983068 RNO983068 RXK983068 SHG983068 SRC983068 TAY983068 TKU983068 TUQ983068 UEM983068 UOI983068 UYE983068 VIA983068 VRW983068 WBS983068 WLO983068 WVK983068 K65486:K65490 K65492:K65499 K65510:K65516 K65539:K65541 K65545:K65549 K131022:K131026 K131028:K131035 K131046:K131052 K131075:K131077 K131081:K131085 K196558:K196562 K196564:K196571 K196582:K196588 K196611:K196613 K196617:K196621 K262094:K262098 K262100:K262107 K262118:K262124 K262147:K262149 K262153:K262157 K327630:K327634 K327636:K327643 K327654:K327660 K327683:K327685 K327689:K327693 K393166:K393170 K393172:K393179 K393190:K393196 K393219:K393221 K393225:K393229 K458702:K458706 K458708:K458715 K458726:K458732 K458755:K458757 K458761:K458765 K524238:K524242 K524244:K524251 K524262:K524268 K524291:K524293 K524297:K524301 K589774:K589778 K589780:K589787 K589798:K589804 K589827:K589829 K589833:K589837 K655310:K655314 K655316:K655323 K655334:K655340 K655363:K655365 K655369:K655373 K720846:K720850 K720852:K720859 K720870:K720876 K720899:K720901 K720905:K720909 K786382:K786386 K786388:K786395 K786406:K786412 K786435:K786437 K786441:K786445 K851918:K851922 K851924:K851931 K851942:K851948 K851971:K851973 K851977:K851981 K917454:K917458 K917460:K917467 K917478:K917484 K917507:K917509 K917513:K917517 K982990:K982994 K982996:K983003 K983014:K983020 K983043:K983045 K983049:K983053 IY65486:IY65490 IY65492:IY65499 IY65510:IY65516 IY65539:IY65541 IY65545:IY65549 IY131022:IY131026 IY131028:IY131035 IY131046:IY131052 IY131075:IY131077 IY131081:IY131085 IY196558:IY196562 IY196564:IY196571 IY196582:IY196588 IY196611:IY196613 IY196617:IY196621 IY262094:IY262098 IY262100:IY262107 IY262118:IY262124 IY262147:IY262149 IY262153:IY262157 IY327630:IY327634 IY327636:IY327643 IY327654:IY327660 IY327683:IY327685 IY327689:IY327693 IY393166:IY393170 IY393172:IY393179 IY393190:IY393196 IY393219:IY393221 IY393225:IY393229 IY458702:IY458706 IY458708:IY458715 IY458726:IY458732 IY458755:IY458757 IY458761:IY458765 IY524238:IY524242 IY524244:IY524251 IY524262:IY524268 IY524291:IY524293 IY524297:IY524301 IY589774:IY589778 IY589780:IY589787 IY589798:IY589804 IY589827:IY589829 IY589833:IY589837 IY655310:IY655314 IY655316:IY655323 IY655334:IY655340 IY655363:IY655365 IY655369:IY655373 IY720846:IY720850 IY720852:IY720859 IY720870:IY720876 IY720899:IY720901 IY720905:IY720909 IY786382:IY786386 IY786388:IY786395 IY786406:IY786412 IY786435:IY786437 IY786441:IY786445 IY851918:IY851922 IY851924:IY851931 IY851942:IY851948 IY851971:IY851973 IY851977:IY851981 IY917454:IY917458 IY917460:IY917467 IY917478:IY917484 IY917507:IY917509 IY917513:IY917517 IY982990:IY982994 IY982996:IY983003 IY983014:IY983020 IY983043:IY983045 IY983049:IY983053 SU65486:SU65490 SU65492:SU65499 SU65510:SU65516 SU65539:SU65541 SU65545:SU65549 SU131022:SU131026 SU131028:SU131035 SU131046:SU131052 SU131075:SU131077 SU131081:SU131085 SU196558:SU196562 SU196564:SU196571 SU196582:SU196588 SU196611:SU196613 SU196617:SU196621 SU262094:SU262098 SU262100:SU262107 SU262118:SU262124 SU262147:SU262149 SU262153:SU262157 SU327630:SU327634 SU327636:SU327643 SU327654:SU327660 SU327683:SU327685 SU327689:SU327693 SU393166:SU393170 SU393172:SU393179 SU393190:SU393196 SU393219:SU393221 SU393225:SU393229 SU458702:SU458706 SU458708:SU458715 SU458726:SU458732 SU458755:SU458757 SU458761:SU458765 SU524238:SU524242 SU524244:SU524251 SU524262:SU524268 SU524291:SU524293 SU524297:SU524301 SU589774:SU589778 SU589780:SU589787 SU589798:SU589804 SU589827:SU589829 SU589833:SU589837 SU655310:SU655314 SU655316:SU655323 SU655334:SU655340 SU655363:SU655365 SU655369:SU655373 SU720846:SU720850 SU720852:SU720859 SU720870:SU720876 SU720899:SU720901 SU720905:SU720909 SU786382:SU786386 SU786388:SU786395 SU786406:SU786412 SU786435:SU786437 SU786441:SU786445 SU851918:SU851922 SU851924:SU851931 SU851942:SU851948 SU851971:SU851973 SU851977:SU851981 SU917454:SU917458 SU917460:SU917467 SU917478:SU917484 SU917507:SU917509 SU917513:SU917517 SU982990:SU982994 SU982996:SU983003 SU983014:SU983020 SU983043:SU983045 SU983049:SU983053 ACQ65486:ACQ65490 ACQ65492:ACQ65499 ACQ65510:ACQ65516 ACQ65539:ACQ65541 ACQ65545:ACQ65549 ACQ131022:ACQ131026 ACQ131028:ACQ131035 ACQ131046:ACQ131052 ACQ131075:ACQ131077 ACQ131081:ACQ131085 ACQ196558:ACQ196562 ACQ196564:ACQ196571 ACQ196582:ACQ196588 ACQ196611:ACQ196613 ACQ196617:ACQ196621 ACQ262094:ACQ262098 ACQ262100:ACQ262107 ACQ262118:ACQ262124 ACQ262147:ACQ262149 ACQ262153:ACQ262157 ACQ327630:ACQ327634 ACQ327636:ACQ327643 ACQ327654:ACQ327660 ACQ327683:ACQ327685 ACQ327689:ACQ327693 ACQ393166:ACQ393170 ACQ393172:ACQ393179 ACQ393190:ACQ393196 ACQ393219:ACQ393221 ACQ393225:ACQ393229 ACQ458702:ACQ458706 ACQ458708:ACQ458715 ACQ458726:ACQ458732 ACQ458755:ACQ458757 ACQ458761:ACQ458765 ACQ524238:ACQ524242 ACQ524244:ACQ524251 ACQ524262:ACQ524268 ACQ524291:ACQ524293 ACQ524297:ACQ524301 ACQ589774:ACQ589778 ACQ589780:ACQ589787 ACQ589798:ACQ589804 ACQ589827:ACQ589829 ACQ589833:ACQ589837 ACQ655310:ACQ655314 ACQ655316:ACQ655323 ACQ655334:ACQ655340 ACQ655363:ACQ655365 ACQ655369:ACQ655373 ACQ720846:ACQ720850 ACQ720852:ACQ720859 ACQ720870:ACQ720876 ACQ720899:ACQ720901 ACQ720905:ACQ720909 ACQ786382:ACQ786386 ACQ786388:ACQ786395 ACQ786406:ACQ786412 ACQ786435:ACQ786437 ACQ786441:ACQ786445 ACQ851918:ACQ851922 ACQ851924:ACQ851931 ACQ851942:ACQ851948 ACQ851971:ACQ851973 ACQ851977:ACQ851981 ACQ917454:ACQ917458 ACQ917460:ACQ917467 ACQ917478:ACQ917484 ACQ917507:ACQ917509 ACQ917513:ACQ917517 ACQ982990:ACQ982994 ACQ982996:ACQ983003 ACQ983014:ACQ983020 ACQ983043:ACQ983045 ACQ983049:ACQ983053 AMM65486:AMM65490 AMM65492:AMM65499 AMM65510:AMM65516 AMM65539:AMM65541 AMM65545:AMM65549 AMM131022:AMM131026 AMM131028:AMM131035 AMM131046:AMM131052 AMM131075:AMM131077 AMM131081:AMM131085 AMM196558:AMM196562 AMM196564:AMM196571 AMM196582:AMM196588 AMM196611:AMM196613 AMM196617:AMM196621 AMM262094:AMM262098 AMM262100:AMM262107 AMM262118:AMM262124 AMM262147:AMM262149 AMM262153:AMM262157 AMM327630:AMM327634 AMM327636:AMM327643 AMM327654:AMM327660 AMM327683:AMM327685 AMM327689:AMM327693 AMM393166:AMM393170 AMM393172:AMM393179 AMM393190:AMM393196 AMM393219:AMM393221 AMM393225:AMM393229 AMM458702:AMM458706 AMM458708:AMM458715 AMM458726:AMM458732 AMM458755:AMM458757 AMM458761:AMM458765 AMM524238:AMM524242 AMM524244:AMM524251 AMM524262:AMM524268 AMM524291:AMM524293 AMM524297:AMM524301 AMM589774:AMM589778 AMM589780:AMM589787 AMM589798:AMM589804 AMM589827:AMM589829 AMM589833:AMM589837 AMM655310:AMM655314 AMM655316:AMM655323 AMM655334:AMM655340 AMM655363:AMM655365 AMM655369:AMM655373 AMM720846:AMM720850 AMM720852:AMM720859 AMM720870:AMM720876 AMM720899:AMM720901 AMM720905:AMM720909 AMM786382:AMM786386 AMM786388:AMM786395 AMM786406:AMM786412 AMM786435:AMM786437 AMM786441:AMM786445 AMM851918:AMM851922 AMM851924:AMM851931 AMM851942:AMM851948 AMM851971:AMM851973 AMM851977:AMM851981 AMM917454:AMM917458 AMM917460:AMM917467 AMM917478:AMM917484 AMM917507:AMM917509 AMM917513:AMM917517 AMM982990:AMM982994 AMM982996:AMM983003 AMM983014:AMM983020 AMM983043:AMM983045 AMM983049:AMM983053 AWI65486:AWI65490 AWI65492:AWI65499 AWI65510:AWI65516 AWI65539:AWI65541 AWI65545:AWI65549 AWI131022:AWI131026 AWI131028:AWI131035 AWI131046:AWI131052 AWI131075:AWI131077 AWI131081:AWI131085 AWI196558:AWI196562 AWI196564:AWI196571 AWI196582:AWI196588 AWI196611:AWI196613 AWI196617:AWI196621 AWI262094:AWI262098 AWI262100:AWI262107 AWI262118:AWI262124 AWI262147:AWI262149 AWI262153:AWI262157 AWI327630:AWI327634 AWI327636:AWI327643 AWI327654:AWI327660 AWI327683:AWI327685 AWI327689:AWI327693 AWI393166:AWI393170 AWI393172:AWI393179 AWI393190:AWI393196 AWI393219:AWI393221 AWI393225:AWI393229 AWI458702:AWI458706 AWI458708:AWI458715 AWI458726:AWI458732 AWI458755:AWI458757 AWI458761:AWI458765 AWI524238:AWI524242 AWI524244:AWI524251 AWI524262:AWI524268 AWI524291:AWI524293 AWI524297:AWI524301 AWI589774:AWI589778 AWI589780:AWI589787 AWI589798:AWI589804 AWI589827:AWI589829 AWI589833:AWI589837 AWI655310:AWI655314 AWI655316:AWI655323 AWI655334:AWI655340 AWI655363:AWI655365 AWI655369:AWI655373 AWI720846:AWI720850 AWI720852:AWI720859 AWI720870:AWI720876 AWI720899:AWI720901 AWI720905:AWI720909 AWI786382:AWI786386 AWI786388:AWI786395 AWI786406:AWI786412 AWI786435:AWI786437 AWI786441:AWI786445 AWI851918:AWI851922 AWI851924:AWI851931 AWI851942:AWI851948 AWI851971:AWI851973 AWI851977:AWI851981 AWI917454:AWI917458 AWI917460:AWI917467 AWI917478:AWI917484 AWI917507:AWI917509 AWI917513:AWI917517 AWI982990:AWI982994 AWI982996:AWI983003 AWI983014:AWI983020 AWI983043:AWI983045 AWI983049:AWI983053 BGE65486:BGE65490 BGE65492:BGE65499 BGE65510:BGE65516 BGE65539:BGE65541 BGE65545:BGE65549 BGE131022:BGE131026 BGE131028:BGE131035 BGE131046:BGE131052 BGE131075:BGE131077 BGE131081:BGE131085 BGE196558:BGE196562 BGE196564:BGE196571 BGE196582:BGE196588 BGE196611:BGE196613 BGE196617:BGE196621 BGE262094:BGE262098 BGE262100:BGE262107 BGE262118:BGE262124 BGE262147:BGE262149 BGE262153:BGE262157 BGE327630:BGE327634 BGE327636:BGE327643 BGE327654:BGE327660 BGE327683:BGE327685 BGE327689:BGE327693 BGE393166:BGE393170 BGE393172:BGE393179 BGE393190:BGE393196 BGE393219:BGE393221 BGE393225:BGE393229 BGE458702:BGE458706 BGE458708:BGE458715 BGE458726:BGE458732 BGE458755:BGE458757 BGE458761:BGE458765 BGE524238:BGE524242 BGE524244:BGE524251 BGE524262:BGE524268 BGE524291:BGE524293 BGE524297:BGE524301 BGE589774:BGE589778 BGE589780:BGE589787 BGE589798:BGE589804 BGE589827:BGE589829 BGE589833:BGE589837 BGE655310:BGE655314 BGE655316:BGE655323 BGE655334:BGE655340 BGE655363:BGE655365 BGE655369:BGE655373 BGE720846:BGE720850 BGE720852:BGE720859 BGE720870:BGE720876 BGE720899:BGE720901 BGE720905:BGE720909 BGE786382:BGE786386 BGE786388:BGE786395 BGE786406:BGE786412 BGE786435:BGE786437 BGE786441:BGE786445 BGE851918:BGE851922 BGE851924:BGE851931 BGE851942:BGE851948 BGE851971:BGE851973 BGE851977:BGE851981 BGE917454:BGE917458 BGE917460:BGE917467 BGE917478:BGE917484 BGE917507:BGE917509 BGE917513:BGE917517 BGE982990:BGE982994 BGE982996:BGE983003 BGE983014:BGE983020 BGE983043:BGE983045 BGE983049:BGE983053 BQA65486:BQA65490 BQA65492:BQA65499 BQA65510:BQA65516 BQA65539:BQA65541 BQA65545:BQA65549 BQA131022:BQA131026 BQA131028:BQA131035 BQA131046:BQA131052 BQA131075:BQA131077 BQA131081:BQA131085 BQA196558:BQA196562 BQA196564:BQA196571 BQA196582:BQA196588 BQA196611:BQA196613 BQA196617:BQA196621 BQA262094:BQA262098 BQA262100:BQA262107 BQA262118:BQA262124 BQA262147:BQA262149 BQA262153:BQA262157 BQA327630:BQA327634 BQA327636:BQA327643 BQA327654:BQA327660 BQA327683:BQA327685 BQA327689:BQA327693 BQA393166:BQA393170 BQA393172:BQA393179 BQA393190:BQA393196 BQA393219:BQA393221 BQA393225:BQA393229 BQA458702:BQA458706 BQA458708:BQA458715 BQA458726:BQA458732 BQA458755:BQA458757 BQA458761:BQA458765 BQA524238:BQA524242 BQA524244:BQA524251 BQA524262:BQA524268 BQA524291:BQA524293 BQA524297:BQA524301 BQA589774:BQA589778 BQA589780:BQA589787 BQA589798:BQA589804 BQA589827:BQA589829 BQA589833:BQA589837 BQA655310:BQA655314 BQA655316:BQA655323 BQA655334:BQA655340 BQA655363:BQA655365 BQA655369:BQA655373 BQA720846:BQA720850 BQA720852:BQA720859 BQA720870:BQA720876 BQA720899:BQA720901 BQA720905:BQA720909 BQA786382:BQA786386 BQA786388:BQA786395 BQA786406:BQA786412 BQA786435:BQA786437 BQA786441:BQA786445 BQA851918:BQA851922 BQA851924:BQA851931 BQA851942:BQA851948 BQA851971:BQA851973 BQA851977:BQA851981 BQA917454:BQA917458 BQA917460:BQA917467 BQA917478:BQA917484 BQA917507:BQA917509 BQA917513:BQA917517 BQA982990:BQA982994 BQA982996:BQA983003 BQA983014:BQA983020 BQA983043:BQA983045 BQA983049:BQA983053 BZW65486:BZW65490 BZW65492:BZW65499 BZW65510:BZW65516 BZW65539:BZW65541 BZW65545:BZW65549 BZW131022:BZW131026 BZW131028:BZW131035 BZW131046:BZW131052 BZW131075:BZW131077 BZW131081:BZW131085 BZW196558:BZW196562 BZW196564:BZW196571 BZW196582:BZW196588 BZW196611:BZW196613 BZW196617:BZW196621 BZW262094:BZW262098 BZW262100:BZW262107 BZW262118:BZW262124 BZW262147:BZW262149 BZW262153:BZW262157 BZW327630:BZW327634 BZW327636:BZW327643 BZW327654:BZW327660 BZW327683:BZW327685 BZW327689:BZW327693 BZW393166:BZW393170 BZW393172:BZW393179 BZW393190:BZW393196 BZW393219:BZW393221 BZW393225:BZW393229 BZW458702:BZW458706 BZW458708:BZW458715 BZW458726:BZW458732 BZW458755:BZW458757 BZW458761:BZW458765 BZW524238:BZW524242 BZW524244:BZW524251 BZW524262:BZW524268 BZW524291:BZW524293 BZW524297:BZW524301 BZW589774:BZW589778 BZW589780:BZW589787 BZW589798:BZW589804 BZW589827:BZW589829 BZW589833:BZW589837 BZW655310:BZW655314 BZW655316:BZW655323 BZW655334:BZW655340 BZW655363:BZW655365 BZW655369:BZW655373 BZW720846:BZW720850 BZW720852:BZW720859 BZW720870:BZW720876 BZW720899:BZW720901 BZW720905:BZW720909 BZW786382:BZW786386 BZW786388:BZW786395 BZW786406:BZW786412 BZW786435:BZW786437 BZW786441:BZW786445 BZW851918:BZW851922 BZW851924:BZW851931 BZW851942:BZW851948 BZW851971:BZW851973 BZW851977:BZW851981 BZW917454:BZW917458 BZW917460:BZW917467 BZW917478:BZW917484 BZW917507:BZW917509 BZW917513:BZW917517 BZW982990:BZW982994 BZW982996:BZW983003 BZW983014:BZW983020 BZW983043:BZW983045 BZW983049:BZW983053 CJS65486:CJS65490 CJS65492:CJS65499 CJS65510:CJS65516 CJS65539:CJS65541 CJS65545:CJS65549 CJS131022:CJS131026 CJS131028:CJS131035 CJS131046:CJS131052 CJS131075:CJS131077 CJS131081:CJS131085 CJS196558:CJS196562 CJS196564:CJS196571 CJS196582:CJS196588 CJS196611:CJS196613 CJS196617:CJS196621 CJS262094:CJS262098 CJS262100:CJS262107 CJS262118:CJS262124 CJS262147:CJS262149 CJS262153:CJS262157 CJS327630:CJS327634 CJS327636:CJS327643 CJS327654:CJS327660 CJS327683:CJS327685 CJS327689:CJS327693 CJS393166:CJS393170 CJS393172:CJS393179 CJS393190:CJS393196 CJS393219:CJS393221 CJS393225:CJS393229 CJS458702:CJS458706 CJS458708:CJS458715 CJS458726:CJS458732 CJS458755:CJS458757 CJS458761:CJS458765 CJS524238:CJS524242 CJS524244:CJS524251 CJS524262:CJS524268 CJS524291:CJS524293 CJS524297:CJS524301 CJS589774:CJS589778 CJS589780:CJS589787 CJS589798:CJS589804 CJS589827:CJS589829 CJS589833:CJS589837 CJS655310:CJS655314 CJS655316:CJS655323 CJS655334:CJS655340 CJS655363:CJS655365 CJS655369:CJS655373 CJS720846:CJS720850 CJS720852:CJS720859 CJS720870:CJS720876 CJS720899:CJS720901 CJS720905:CJS720909 CJS786382:CJS786386 CJS786388:CJS786395 CJS786406:CJS786412 CJS786435:CJS786437 CJS786441:CJS786445 CJS851918:CJS851922 CJS851924:CJS851931 CJS851942:CJS851948 CJS851971:CJS851973 CJS851977:CJS851981 CJS917454:CJS917458 CJS917460:CJS917467 CJS917478:CJS917484 CJS917507:CJS917509 CJS917513:CJS917517 CJS982990:CJS982994 CJS982996:CJS983003 CJS983014:CJS983020 CJS983043:CJS983045 CJS983049:CJS983053 CTO65486:CTO65490 CTO65492:CTO65499 CTO65510:CTO65516 CTO65539:CTO65541 CTO65545:CTO65549 CTO131022:CTO131026 CTO131028:CTO131035 CTO131046:CTO131052 CTO131075:CTO131077 CTO131081:CTO131085 CTO196558:CTO196562 CTO196564:CTO196571 CTO196582:CTO196588 CTO196611:CTO196613 CTO196617:CTO196621 CTO262094:CTO262098 CTO262100:CTO262107 CTO262118:CTO262124 CTO262147:CTO262149 CTO262153:CTO262157 CTO327630:CTO327634 CTO327636:CTO327643 CTO327654:CTO327660 CTO327683:CTO327685 CTO327689:CTO327693 CTO393166:CTO393170 CTO393172:CTO393179 CTO393190:CTO393196 CTO393219:CTO393221 CTO393225:CTO393229 CTO458702:CTO458706 CTO458708:CTO458715 CTO458726:CTO458732 CTO458755:CTO458757 CTO458761:CTO458765 CTO524238:CTO524242 CTO524244:CTO524251 CTO524262:CTO524268 CTO524291:CTO524293 CTO524297:CTO524301 CTO589774:CTO589778 CTO589780:CTO589787 CTO589798:CTO589804 CTO589827:CTO589829 CTO589833:CTO589837 CTO655310:CTO655314 CTO655316:CTO655323 CTO655334:CTO655340 CTO655363:CTO655365 CTO655369:CTO655373 CTO720846:CTO720850 CTO720852:CTO720859 CTO720870:CTO720876 CTO720899:CTO720901 CTO720905:CTO720909 CTO786382:CTO786386 CTO786388:CTO786395 CTO786406:CTO786412 CTO786435:CTO786437 CTO786441:CTO786445 CTO851918:CTO851922 CTO851924:CTO851931 CTO851942:CTO851948 CTO851971:CTO851973 CTO851977:CTO851981 CTO917454:CTO917458 CTO917460:CTO917467 CTO917478:CTO917484 CTO917507:CTO917509 CTO917513:CTO917517 CTO982990:CTO982994 CTO982996:CTO983003 CTO983014:CTO983020 CTO983043:CTO983045 CTO983049:CTO983053 DDK65486:DDK65490 DDK65492:DDK65499 DDK65510:DDK65516 DDK65539:DDK65541 DDK65545:DDK65549 DDK131022:DDK131026 DDK131028:DDK131035 DDK131046:DDK131052 DDK131075:DDK131077 DDK131081:DDK131085 DDK196558:DDK196562 DDK196564:DDK196571 DDK196582:DDK196588 DDK196611:DDK196613 DDK196617:DDK196621 DDK262094:DDK262098 DDK262100:DDK262107 DDK262118:DDK262124 DDK262147:DDK262149 DDK262153:DDK262157 DDK327630:DDK327634 DDK327636:DDK327643 DDK327654:DDK327660 DDK327683:DDK327685 DDK327689:DDK327693 DDK393166:DDK393170 DDK393172:DDK393179 DDK393190:DDK393196 DDK393219:DDK393221 DDK393225:DDK393229 DDK458702:DDK458706 DDK458708:DDK458715 DDK458726:DDK458732 DDK458755:DDK458757 DDK458761:DDK458765 DDK524238:DDK524242 DDK524244:DDK524251 DDK524262:DDK524268 DDK524291:DDK524293 DDK524297:DDK524301 DDK589774:DDK589778 DDK589780:DDK589787 DDK589798:DDK589804 DDK589827:DDK589829 DDK589833:DDK589837 DDK655310:DDK655314 DDK655316:DDK655323 DDK655334:DDK655340 DDK655363:DDK655365 DDK655369:DDK655373 DDK720846:DDK720850 DDK720852:DDK720859 DDK720870:DDK720876 DDK720899:DDK720901 DDK720905:DDK720909 DDK786382:DDK786386 DDK786388:DDK786395 DDK786406:DDK786412 DDK786435:DDK786437 DDK786441:DDK786445 DDK851918:DDK851922 DDK851924:DDK851931 DDK851942:DDK851948 DDK851971:DDK851973 DDK851977:DDK851981 DDK917454:DDK917458 DDK917460:DDK917467 DDK917478:DDK917484 DDK917507:DDK917509 DDK917513:DDK917517 DDK982990:DDK982994 DDK982996:DDK983003 DDK983014:DDK983020 DDK983043:DDK983045 DDK983049:DDK983053 DNG65486:DNG65490 DNG65492:DNG65499 DNG65510:DNG65516 DNG65539:DNG65541 DNG65545:DNG65549 DNG131022:DNG131026 DNG131028:DNG131035 DNG131046:DNG131052 DNG131075:DNG131077 DNG131081:DNG131085 DNG196558:DNG196562 DNG196564:DNG196571 DNG196582:DNG196588 DNG196611:DNG196613 DNG196617:DNG196621 DNG262094:DNG262098 DNG262100:DNG262107 DNG262118:DNG262124 DNG262147:DNG262149 DNG262153:DNG262157 DNG327630:DNG327634 DNG327636:DNG327643 DNG327654:DNG327660 DNG327683:DNG327685 DNG327689:DNG327693 DNG393166:DNG393170 DNG393172:DNG393179 DNG393190:DNG393196 DNG393219:DNG393221 DNG393225:DNG393229 DNG458702:DNG458706 DNG458708:DNG458715 DNG458726:DNG458732 DNG458755:DNG458757 DNG458761:DNG458765 DNG524238:DNG524242 DNG524244:DNG524251 DNG524262:DNG524268 DNG524291:DNG524293 DNG524297:DNG524301 DNG589774:DNG589778 DNG589780:DNG589787 DNG589798:DNG589804 DNG589827:DNG589829 DNG589833:DNG589837 DNG655310:DNG655314 DNG655316:DNG655323 DNG655334:DNG655340 DNG655363:DNG655365 DNG655369:DNG655373 DNG720846:DNG720850 DNG720852:DNG720859 DNG720870:DNG720876 DNG720899:DNG720901 DNG720905:DNG720909 DNG786382:DNG786386 DNG786388:DNG786395 DNG786406:DNG786412 DNG786435:DNG786437 DNG786441:DNG786445 DNG851918:DNG851922 DNG851924:DNG851931 DNG851942:DNG851948 DNG851971:DNG851973 DNG851977:DNG851981 DNG917454:DNG917458 DNG917460:DNG917467 DNG917478:DNG917484 DNG917507:DNG917509 DNG917513:DNG917517 DNG982990:DNG982994 DNG982996:DNG983003 DNG983014:DNG983020 DNG983043:DNG983045 DNG983049:DNG983053 DXC65486:DXC65490 DXC65492:DXC65499 DXC65510:DXC65516 DXC65539:DXC65541 DXC65545:DXC65549 DXC131022:DXC131026 DXC131028:DXC131035 DXC131046:DXC131052 DXC131075:DXC131077 DXC131081:DXC131085 DXC196558:DXC196562 DXC196564:DXC196571 DXC196582:DXC196588 DXC196611:DXC196613 DXC196617:DXC196621 DXC262094:DXC262098 DXC262100:DXC262107 DXC262118:DXC262124 DXC262147:DXC262149 DXC262153:DXC262157 DXC327630:DXC327634 DXC327636:DXC327643 DXC327654:DXC327660 DXC327683:DXC327685 DXC327689:DXC327693 DXC393166:DXC393170 DXC393172:DXC393179 DXC393190:DXC393196 DXC393219:DXC393221 DXC393225:DXC393229 DXC458702:DXC458706 DXC458708:DXC458715 DXC458726:DXC458732 DXC458755:DXC458757 DXC458761:DXC458765 DXC524238:DXC524242 DXC524244:DXC524251 DXC524262:DXC524268 DXC524291:DXC524293 DXC524297:DXC524301 DXC589774:DXC589778 DXC589780:DXC589787 DXC589798:DXC589804 DXC589827:DXC589829 DXC589833:DXC589837 DXC655310:DXC655314 DXC655316:DXC655323 DXC655334:DXC655340 DXC655363:DXC655365 DXC655369:DXC655373 DXC720846:DXC720850 DXC720852:DXC720859 DXC720870:DXC720876 DXC720899:DXC720901 DXC720905:DXC720909 DXC786382:DXC786386 DXC786388:DXC786395 DXC786406:DXC786412 DXC786435:DXC786437 DXC786441:DXC786445 DXC851918:DXC851922 DXC851924:DXC851931 DXC851942:DXC851948 DXC851971:DXC851973 DXC851977:DXC851981 DXC917454:DXC917458 DXC917460:DXC917467 DXC917478:DXC917484 DXC917507:DXC917509 DXC917513:DXC917517 DXC982990:DXC982994 DXC982996:DXC983003 DXC983014:DXC983020 DXC983043:DXC983045 DXC983049:DXC983053 EGY65486:EGY65490 EGY65492:EGY65499 EGY65510:EGY65516 EGY65539:EGY65541 EGY65545:EGY65549 EGY131022:EGY131026 EGY131028:EGY131035 EGY131046:EGY131052 EGY131075:EGY131077 EGY131081:EGY131085 EGY196558:EGY196562 EGY196564:EGY196571 EGY196582:EGY196588 EGY196611:EGY196613 EGY196617:EGY196621 EGY262094:EGY262098 EGY262100:EGY262107 EGY262118:EGY262124 EGY262147:EGY262149 EGY262153:EGY262157 EGY327630:EGY327634 EGY327636:EGY327643 EGY327654:EGY327660 EGY327683:EGY327685 EGY327689:EGY327693 EGY393166:EGY393170 EGY393172:EGY393179 EGY393190:EGY393196 EGY393219:EGY393221 EGY393225:EGY393229 EGY458702:EGY458706 EGY458708:EGY458715 EGY458726:EGY458732 EGY458755:EGY458757 EGY458761:EGY458765 EGY524238:EGY524242 EGY524244:EGY524251 EGY524262:EGY524268 EGY524291:EGY524293 EGY524297:EGY524301 EGY589774:EGY589778 EGY589780:EGY589787 EGY589798:EGY589804 EGY589827:EGY589829 EGY589833:EGY589837 EGY655310:EGY655314 EGY655316:EGY655323 EGY655334:EGY655340 EGY655363:EGY655365 EGY655369:EGY655373 EGY720846:EGY720850 EGY720852:EGY720859 EGY720870:EGY720876 EGY720899:EGY720901 EGY720905:EGY720909 EGY786382:EGY786386 EGY786388:EGY786395 EGY786406:EGY786412 EGY786435:EGY786437 EGY786441:EGY786445 EGY851918:EGY851922 EGY851924:EGY851931 EGY851942:EGY851948 EGY851971:EGY851973 EGY851977:EGY851981 EGY917454:EGY917458 EGY917460:EGY917467 EGY917478:EGY917484 EGY917507:EGY917509 EGY917513:EGY917517 EGY982990:EGY982994 EGY982996:EGY983003 EGY983014:EGY983020 EGY983043:EGY983045 EGY983049:EGY983053 EQU65486:EQU65490 EQU65492:EQU65499 EQU65510:EQU65516 EQU65539:EQU65541 EQU65545:EQU65549 EQU131022:EQU131026 EQU131028:EQU131035 EQU131046:EQU131052 EQU131075:EQU131077 EQU131081:EQU131085 EQU196558:EQU196562 EQU196564:EQU196571 EQU196582:EQU196588 EQU196611:EQU196613 EQU196617:EQU196621 EQU262094:EQU262098 EQU262100:EQU262107 EQU262118:EQU262124 EQU262147:EQU262149 EQU262153:EQU262157 EQU327630:EQU327634 EQU327636:EQU327643 EQU327654:EQU327660 EQU327683:EQU327685 EQU327689:EQU327693 EQU393166:EQU393170 EQU393172:EQU393179 EQU393190:EQU393196 EQU393219:EQU393221 EQU393225:EQU393229 EQU458702:EQU458706 EQU458708:EQU458715 EQU458726:EQU458732 EQU458755:EQU458757 EQU458761:EQU458765 EQU524238:EQU524242 EQU524244:EQU524251 EQU524262:EQU524268 EQU524291:EQU524293 EQU524297:EQU524301 EQU589774:EQU589778 EQU589780:EQU589787 EQU589798:EQU589804 EQU589827:EQU589829 EQU589833:EQU589837 EQU655310:EQU655314 EQU655316:EQU655323 EQU655334:EQU655340 EQU655363:EQU655365 EQU655369:EQU655373 EQU720846:EQU720850 EQU720852:EQU720859 EQU720870:EQU720876 EQU720899:EQU720901 EQU720905:EQU720909 EQU786382:EQU786386 EQU786388:EQU786395 EQU786406:EQU786412 EQU786435:EQU786437 EQU786441:EQU786445 EQU851918:EQU851922 EQU851924:EQU851931 EQU851942:EQU851948 EQU851971:EQU851973 EQU851977:EQU851981 EQU917454:EQU917458 EQU917460:EQU917467 EQU917478:EQU917484 EQU917507:EQU917509 EQU917513:EQU917517 EQU982990:EQU982994 EQU982996:EQU983003 EQU983014:EQU983020 EQU983043:EQU983045 EQU983049:EQU983053 FAQ65486:FAQ65490 FAQ65492:FAQ65499 FAQ65510:FAQ65516 FAQ65539:FAQ65541 FAQ65545:FAQ65549 FAQ131022:FAQ131026 FAQ131028:FAQ131035 FAQ131046:FAQ131052 FAQ131075:FAQ131077 FAQ131081:FAQ131085 FAQ196558:FAQ196562 FAQ196564:FAQ196571 FAQ196582:FAQ196588 FAQ196611:FAQ196613 FAQ196617:FAQ196621 FAQ262094:FAQ262098 FAQ262100:FAQ262107 FAQ262118:FAQ262124 FAQ262147:FAQ262149 FAQ262153:FAQ262157 FAQ327630:FAQ327634 FAQ327636:FAQ327643 FAQ327654:FAQ327660 FAQ327683:FAQ327685 FAQ327689:FAQ327693 FAQ393166:FAQ393170 FAQ393172:FAQ393179 FAQ393190:FAQ393196 FAQ393219:FAQ393221 FAQ393225:FAQ393229 FAQ458702:FAQ458706 FAQ458708:FAQ458715 FAQ458726:FAQ458732 FAQ458755:FAQ458757 FAQ458761:FAQ458765 FAQ524238:FAQ524242 FAQ524244:FAQ524251 FAQ524262:FAQ524268 FAQ524291:FAQ524293 FAQ524297:FAQ524301 FAQ589774:FAQ589778 FAQ589780:FAQ589787 FAQ589798:FAQ589804 FAQ589827:FAQ589829 FAQ589833:FAQ589837 FAQ655310:FAQ655314 FAQ655316:FAQ655323 FAQ655334:FAQ655340 FAQ655363:FAQ655365 FAQ655369:FAQ655373 FAQ720846:FAQ720850 FAQ720852:FAQ720859 FAQ720870:FAQ720876 FAQ720899:FAQ720901 FAQ720905:FAQ720909 FAQ786382:FAQ786386 FAQ786388:FAQ786395 FAQ786406:FAQ786412 FAQ786435:FAQ786437 FAQ786441:FAQ786445 FAQ851918:FAQ851922 FAQ851924:FAQ851931 FAQ851942:FAQ851948 FAQ851971:FAQ851973 FAQ851977:FAQ851981 FAQ917454:FAQ917458 FAQ917460:FAQ917467 FAQ917478:FAQ917484 FAQ917507:FAQ917509 FAQ917513:FAQ917517 FAQ982990:FAQ982994 FAQ982996:FAQ983003 FAQ983014:FAQ983020 FAQ983043:FAQ983045 FAQ983049:FAQ983053 FKM65486:FKM65490 FKM65492:FKM65499 FKM65510:FKM65516 FKM65539:FKM65541 FKM65545:FKM65549 FKM131022:FKM131026 FKM131028:FKM131035 FKM131046:FKM131052 FKM131075:FKM131077 FKM131081:FKM131085 FKM196558:FKM196562 FKM196564:FKM196571 FKM196582:FKM196588 FKM196611:FKM196613 FKM196617:FKM196621 FKM262094:FKM262098 FKM262100:FKM262107 FKM262118:FKM262124 FKM262147:FKM262149 FKM262153:FKM262157 FKM327630:FKM327634 FKM327636:FKM327643 FKM327654:FKM327660 FKM327683:FKM327685 FKM327689:FKM327693 FKM393166:FKM393170 FKM393172:FKM393179 FKM393190:FKM393196 FKM393219:FKM393221 FKM393225:FKM393229 FKM458702:FKM458706 FKM458708:FKM458715 FKM458726:FKM458732 FKM458755:FKM458757 FKM458761:FKM458765 FKM524238:FKM524242 FKM524244:FKM524251 FKM524262:FKM524268 FKM524291:FKM524293 FKM524297:FKM524301 FKM589774:FKM589778 FKM589780:FKM589787 FKM589798:FKM589804 FKM589827:FKM589829 FKM589833:FKM589837 FKM655310:FKM655314 FKM655316:FKM655323 FKM655334:FKM655340 FKM655363:FKM655365 FKM655369:FKM655373 FKM720846:FKM720850 FKM720852:FKM720859 FKM720870:FKM720876 FKM720899:FKM720901 FKM720905:FKM720909 FKM786382:FKM786386 FKM786388:FKM786395 FKM786406:FKM786412 FKM786435:FKM786437 FKM786441:FKM786445 FKM851918:FKM851922 FKM851924:FKM851931 FKM851942:FKM851948 FKM851971:FKM851973 FKM851977:FKM851981 FKM917454:FKM917458 FKM917460:FKM917467 FKM917478:FKM917484 FKM917507:FKM917509 FKM917513:FKM917517 FKM982990:FKM982994 FKM982996:FKM983003 FKM983014:FKM983020 FKM983043:FKM983045 FKM983049:FKM983053 FUI65486:FUI65490 FUI65492:FUI65499 FUI65510:FUI65516 FUI65539:FUI65541 FUI65545:FUI65549 FUI131022:FUI131026 FUI131028:FUI131035 FUI131046:FUI131052 FUI131075:FUI131077 FUI131081:FUI131085 FUI196558:FUI196562 FUI196564:FUI196571 FUI196582:FUI196588 FUI196611:FUI196613 FUI196617:FUI196621 FUI262094:FUI262098 FUI262100:FUI262107 FUI262118:FUI262124 FUI262147:FUI262149 FUI262153:FUI262157 FUI327630:FUI327634 FUI327636:FUI327643 FUI327654:FUI327660 FUI327683:FUI327685 FUI327689:FUI327693 FUI393166:FUI393170 FUI393172:FUI393179 FUI393190:FUI393196 FUI393219:FUI393221 FUI393225:FUI393229 FUI458702:FUI458706 FUI458708:FUI458715 FUI458726:FUI458732 FUI458755:FUI458757 FUI458761:FUI458765 FUI524238:FUI524242 FUI524244:FUI524251 FUI524262:FUI524268 FUI524291:FUI524293 FUI524297:FUI524301 FUI589774:FUI589778 FUI589780:FUI589787 FUI589798:FUI589804 FUI589827:FUI589829 FUI589833:FUI589837 FUI655310:FUI655314 FUI655316:FUI655323 FUI655334:FUI655340 FUI655363:FUI655365 FUI655369:FUI655373 FUI720846:FUI720850 FUI720852:FUI720859 FUI720870:FUI720876 FUI720899:FUI720901 FUI720905:FUI720909 FUI786382:FUI786386 FUI786388:FUI786395 FUI786406:FUI786412 FUI786435:FUI786437 FUI786441:FUI786445 FUI851918:FUI851922 FUI851924:FUI851931 FUI851942:FUI851948 FUI851971:FUI851973 FUI851977:FUI851981 FUI917454:FUI917458 FUI917460:FUI917467 FUI917478:FUI917484 FUI917507:FUI917509 FUI917513:FUI917517 FUI982990:FUI982994 FUI982996:FUI983003 FUI983014:FUI983020 FUI983043:FUI983045 FUI983049:FUI983053 GEE65486:GEE65490 GEE65492:GEE65499 GEE65510:GEE65516 GEE65539:GEE65541 GEE65545:GEE65549 GEE131022:GEE131026 GEE131028:GEE131035 GEE131046:GEE131052 GEE131075:GEE131077 GEE131081:GEE131085 GEE196558:GEE196562 GEE196564:GEE196571 GEE196582:GEE196588 GEE196611:GEE196613 GEE196617:GEE196621 GEE262094:GEE262098 GEE262100:GEE262107 GEE262118:GEE262124 GEE262147:GEE262149 GEE262153:GEE262157 GEE327630:GEE327634 GEE327636:GEE327643 GEE327654:GEE327660 GEE327683:GEE327685 GEE327689:GEE327693 GEE393166:GEE393170 GEE393172:GEE393179 GEE393190:GEE393196 GEE393219:GEE393221 GEE393225:GEE393229 GEE458702:GEE458706 GEE458708:GEE458715 GEE458726:GEE458732 GEE458755:GEE458757 GEE458761:GEE458765 GEE524238:GEE524242 GEE524244:GEE524251 GEE524262:GEE524268 GEE524291:GEE524293 GEE524297:GEE524301 GEE589774:GEE589778 GEE589780:GEE589787 GEE589798:GEE589804 GEE589827:GEE589829 GEE589833:GEE589837 GEE655310:GEE655314 GEE655316:GEE655323 GEE655334:GEE655340 GEE655363:GEE655365 GEE655369:GEE655373 GEE720846:GEE720850 GEE720852:GEE720859 GEE720870:GEE720876 GEE720899:GEE720901 GEE720905:GEE720909 GEE786382:GEE786386 GEE786388:GEE786395 GEE786406:GEE786412 GEE786435:GEE786437 GEE786441:GEE786445 GEE851918:GEE851922 GEE851924:GEE851931 GEE851942:GEE851948 GEE851971:GEE851973 GEE851977:GEE851981 GEE917454:GEE917458 GEE917460:GEE917467 GEE917478:GEE917484 GEE917507:GEE917509 GEE917513:GEE917517 GEE982990:GEE982994 GEE982996:GEE983003 GEE983014:GEE983020 GEE983043:GEE983045 GEE983049:GEE983053 GOA65486:GOA65490 GOA65492:GOA65499 GOA65510:GOA65516 GOA65539:GOA65541 GOA65545:GOA65549 GOA131022:GOA131026 GOA131028:GOA131035 GOA131046:GOA131052 GOA131075:GOA131077 GOA131081:GOA131085 GOA196558:GOA196562 GOA196564:GOA196571 GOA196582:GOA196588 GOA196611:GOA196613 GOA196617:GOA196621 GOA262094:GOA262098 GOA262100:GOA262107 GOA262118:GOA262124 GOA262147:GOA262149 GOA262153:GOA262157 GOA327630:GOA327634 GOA327636:GOA327643 GOA327654:GOA327660 GOA327683:GOA327685 GOA327689:GOA327693 GOA393166:GOA393170 GOA393172:GOA393179 GOA393190:GOA393196 GOA393219:GOA393221 GOA393225:GOA393229 GOA458702:GOA458706 GOA458708:GOA458715 GOA458726:GOA458732 GOA458755:GOA458757 GOA458761:GOA458765 GOA524238:GOA524242 GOA524244:GOA524251 GOA524262:GOA524268 GOA524291:GOA524293 GOA524297:GOA524301 GOA589774:GOA589778 GOA589780:GOA589787 GOA589798:GOA589804 GOA589827:GOA589829 GOA589833:GOA589837 GOA655310:GOA655314 GOA655316:GOA655323 GOA655334:GOA655340 GOA655363:GOA655365 GOA655369:GOA655373 GOA720846:GOA720850 GOA720852:GOA720859 GOA720870:GOA720876 GOA720899:GOA720901 GOA720905:GOA720909 GOA786382:GOA786386 GOA786388:GOA786395 GOA786406:GOA786412 GOA786435:GOA786437 GOA786441:GOA786445 GOA851918:GOA851922 GOA851924:GOA851931 GOA851942:GOA851948 GOA851971:GOA851973 GOA851977:GOA851981 GOA917454:GOA917458 GOA917460:GOA917467 GOA917478:GOA917484 GOA917507:GOA917509 GOA917513:GOA917517 GOA982990:GOA982994 GOA982996:GOA983003 GOA983014:GOA983020 GOA983043:GOA983045 GOA983049:GOA983053 GXW65486:GXW65490 GXW65492:GXW65499 GXW65510:GXW65516 GXW65539:GXW65541 GXW65545:GXW65549 GXW131022:GXW131026 GXW131028:GXW131035 GXW131046:GXW131052 GXW131075:GXW131077 GXW131081:GXW131085 GXW196558:GXW196562 GXW196564:GXW196571 GXW196582:GXW196588 GXW196611:GXW196613 GXW196617:GXW196621 GXW262094:GXW262098 GXW262100:GXW262107 GXW262118:GXW262124 GXW262147:GXW262149 GXW262153:GXW262157 GXW327630:GXW327634 GXW327636:GXW327643 GXW327654:GXW327660 GXW327683:GXW327685 GXW327689:GXW327693 GXW393166:GXW393170 GXW393172:GXW393179 GXW393190:GXW393196 GXW393219:GXW393221 GXW393225:GXW393229 GXW458702:GXW458706 GXW458708:GXW458715 GXW458726:GXW458732 GXW458755:GXW458757 GXW458761:GXW458765 GXW524238:GXW524242 GXW524244:GXW524251 GXW524262:GXW524268 GXW524291:GXW524293 GXW524297:GXW524301 GXW589774:GXW589778 GXW589780:GXW589787 GXW589798:GXW589804 GXW589827:GXW589829 GXW589833:GXW589837 GXW655310:GXW655314 GXW655316:GXW655323 GXW655334:GXW655340 GXW655363:GXW655365 GXW655369:GXW655373 GXW720846:GXW720850 GXW720852:GXW720859 GXW720870:GXW720876 GXW720899:GXW720901 GXW720905:GXW720909 GXW786382:GXW786386 GXW786388:GXW786395 GXW786406:GXW786412 GXW786435:GXW786437 GXW786441:GXW786445 GXW851918:GXW851922 GXW851924:GXW851931 GXW851942:GXW851948 GXW851971:GXW851973 GXW851977:GXW851981 GXW917454:GXW917458 GXW917460:GXW917467 GXW917478:GXW917484 GXW917507:GXW917509 GXW917513:GXW917517 GXW982990:GXW982994 GXW982996:GXW983003 GXW983014:GXW983020 GXW983043:GXW983045 GXW983049:GXW983053 HHS65486:HHS65490 HHS65492:HHS65499 HHS65510:HHS65516 HHS65539:HHS65541 HHS65545:HHS65549 HHS131022:HHS131026 HHS131028:HHS131035 HHS131046:HHS131052 HHS131075:HHS131077 HHS131081:HHS131085 HHS196558:HHS196562 HHS196564:HHS196571 HHS196582:HHS196588 HHS196611:HHS196613 HHS196617:HHS196621 HHS262094:HHS262098 HHS262100:HHS262107 HHS262118:HHS262124 HHS262147:HHS262149 HHS262153:HHS262157 HHS327630:HHS327634 HHS327636:HHS327643 HHS327654:HHS327660 HHS327683:HHS327685 HHS327689:HHS327693 HHS393166:HHS393170 HHS393172:HHS393179 HHS393190:HHS393196 HHS393219:HHS393221 HHS393225:HHS393229 HHS458702:HHS458706 HHS458708:HHS458715 HHS458726:HHS458732 HHS458755:HHS458757 HHS458761:HHS458765 HHS524238:HHS524242 HHS524244:HHS524251 HHS524262:HHS524268 HHS524291:HHS524293 HHS524297:HHS524301 HHS589774:HHS589778 HHS589780:HHS589787 HHS589798:HHS589804 HHS589827:HHS589829 HHS589833:HHS589837 HHS655310:HHS655314 HHS655316:HHS655323 HHS655334:HHS655340 HHS655363:HHS655365 HHS655369:HHS655373 HHS720846:HHS720850 HHS720852:HHS720859 HHS720870:HHS720876 HHS720899:HHS720901 HHS720905:HHS720909 HHS786382:HHS786386 HHS786388:HHS786395 HHS786406:HHS786412 HHS786435:HHS786437 HHS786441:HHS786445 HHS851918:HHS851922 HHS851924:HHS851931 HHS851942:HHS851948 HHS851971:HHS851973 HHS851977:HHS851981 HHS917454:HHS917458 HHS917460:HHS917467 HHS917478:HHS917484 HHS917507:HHS917509 HHS917513:HHS917517 HHS982990:HHS982994 HHS982996:HHS983003 HHS983014:HHS983020 HHS983043:HHS983045 HHS983049:HHS983053 HRO65486:HRO65490 HRO65492:HRO65499 HRO65510:HRO65516 HRO65539:HRO65541 HRO65545:HRO65549 HRO131022:HRO131026 HRO131028:HRO131035 HRO131046:HRO131052 HRO131075:HRO131077 HRO131081:HRO131085 HRO196558:HRO196562 HRO196564:HRO196571 HRO196582:HRO196588 HRO196611:HRO196613 HRO196617:HRO196621 HRO262094:HRO262098 HRO262100:HRO262107 HRO262118:HRO262124 HRO262147:HRO262149 HRO262153:HRO262157 HRO327630:HRO327634 HRO327636:HRO327643 HRO327654:HRO327660 HRO327683:HRO327685 HRO327689:HRO327693 HRO393166:HRO393170 HRO393172:HRO393179 HRO393190:HRO393196 HRO393219:HRO393221 HRO393225:HRO393229 HRO458702:HRO458706 HRO458708:HRO458715 HRO458726:HRO458732 HRO458755:HRO458757 HRO458761:HRO458765 HRO524238:HRO524242 HRO524244:HRO524251 HRO524262:HRO524268 HRO524291:HRO524293 HRO524297:HRO524301 HRO589774:HRO589778 HRO589780:HRO589787 HRO589798:HRO589804 HRO589827:HRO589829 HRO589833:HRO589837 HRO655310:HRO655314 HRO655316:HRO655323 HRO655334:HRO655340 HRO655363:HRO655365 HRO655369:HRO655373 HRO720846:HRO720850 HRO720852:HRO720859 HRO720870:HRO720876 HRO720899:HRO720901 HRO720905:HRO720909 HRO786382:HRO786386 HRO786388:HRO786395 HRO786406:HRO786412 HRO786435:HRO786437 HRO786441:HRO786445 HRO851918:HRO851922 HRO851924:HRO851931 HRO851942:HRO851948 HRO851971:HRO851973 HRO851977:HRO851981 HRO917454:HRO917458 HRO917460:HRO917467 HRO917478:HRO917484 HRO917507:HRO917509 HRO917513:HRO917517 HRO982990:HRO982994 HRO982996:HRO983003 HRO983014:HRO983020 HRO983043:HRO983045 HRO983049:HRO983053 IBK65486:IBK65490 IBK65492:IBK65499 IBK65510:IBK65516 IBK65539:IBK65541 IBK65545:IBK65549 IBK131022:IBK131026 IBK131028:IBK131035 IBK131046:IBK131052 IBK131075:IBK131077 IBK131081:IBK131085 IBK196558:IBK196562 IBK196564:IBK196571 IBK196582:IBK196588 IBK196611:IBK196613 IBK196617:IBK196621 IBK262094:IBK262098 IBK262100:IBK262107 IBK262118:IBK262124 IBK262147:IBK262149 IBK262153:IBK262157 IBK327630:IBK327634 IBK327636:IBK327643 IBK327654:IBK327660 IBK327683:IBK327685 IBK327689:IBK327693 IBK393166:IBK393170 IBK393172:IBK393179 IBK393190:IBK393196 IBK393219:IBK393221 IBK393225:IBK393229 IBK458702:IBK458706 IBK458708:IBK458715 IBK458726:IBK458732 IBK458755:IBK458757 IBK458761:IBK458765 IBK524238:IBK524242 IBK524244:IBK524251 IBK524262:IBK524268 IBK524291:IBK524293 IBK524297:IBK524301 IBK589774:IBK589778 IBK589780:IBK589787 IBK589798:IBK589804 IBK589827:IBK589829 IBK589833:IBK589837 IBK655310:IBK655314 IBK655316:IBK655323 IBK655334:IBK655340 IBK655363:IBK655365 IBK655369:IBK655373 IBK720846:IBK720850 IBK720852:IBK720859 IBK720870:IBK720876 IBK720899:IBK720901 IBK720905:IBK720909 IBK786382:IBK786386 IBK786388:IBK786395 IBK786406:IBK786412 IBK786435:IBK786437 IBK786441:IBK786445 IBK851918:IBK851922 IBK851924:IBK851931 IBK851942:IBK851948 IBK851971:IBK851973 IBK851977:IBK851981 IBK917454:IBK917458 IBK917460:IBK917467 IBK917478:IBK917484 IBK917507:IBK917509 IBK917513:IBK917517 IBK982990:IBK982994 IBK982996:IBK983003 IBK983014:IBK983020 IBK983043:IBK983045 IBK983049:IBK983053 ILG65486:ILG65490 ILG65492:ILG65499 ILG65510:ILG65516 ILG65539:ILG65541 ILG65545:ILG65549 ILG131022:ILG131026 ILG131028:ILG131035 ILG131046:ILG131052 ILG131075:ILG131077 ILG131081:ILG131085 ILG196558:ILG196562 ILG196564:ILG196571 ILG196582:ILG196588 ILG196611:ILG196613 ILG196617:ILG196621 ILG262094:ILG262098 ILG262100:ILG262107 ILG262118:ILG262124 ILG262147:ILG262149 ILG262153:ILG262157 ILG327630:ILG327634 ILG327636:ILG327643 ILG327654:ILG327660 ILG327683:ILG327685 ILG327689:ILG327693 ILG393166:ILG393170 ILG393172:ILG393179 ILG393190:ILG393196 ILG393219:ILG393221 ILG393225:ILG393229 ILG458702:ILG458706 ILG458708:ILG458715 ILG458726:ILG458732 ILG458755:ILG458757 ILG458761:ILG458765 ILG524238:ILG524242 ILG524244:ILG524251 ILG524262:ILG524268 ILG524291:ILG524293 ILG524297:ILG524301 ILG589774:ILG589778 ILG589780:ILG589787 ILG589798:ILG589804 ILG589827:ILG589829 ILG589833:ILG589837 ILG655310:ILG655314 ILG655316:ILG655323 ILG655334:ILG655340 ILG655363:ILG655365 ILG655369:ILG655373 ILG720846:ILG720850 ILG720852:ILG720859 ILG720870:ILG720876 ILG720899:ILG720901 ILG720905:ILG720909 ILG786382:ILG786386 ILG786388:ILG786395 ILG786406:ILG786412 ILG786435:ILG786437 ILG786441:ILG786445 ILG851918:ILG851922 ILG851924:ILG851931 ILG851942:ILG851948 ILG851971:ILG851973 ILG851977:ILG851981 ILG917454:ILG917458 ILG917460:ILG917467 ILG917478:ILG917484 ILG917507:ILG917509 ILG917513:ILG917517 ILG982990:ILG982994 ILG982996:ILG983003 ILG983014:ILG983020 ILG983043:ILG983045 ILG983049:ILG983053 IVC65486:IVC65490 IVC65492:IVC65499 IVC65510:IVC65516 IVC65539:IVC65541 IVC65545:IVC65549 IVC131022:IVC131026 IVC131028:IVC131035 IVC131046:IVC131052 IVC131075:IVC131077 IVC131081:IVC131085 IVC196558:IVC196562 IVC196564:IVC196571 IVC196582:IVC196588 IVC196611:IVC196613 IVC196617:IVC196621 IVC262094:IVC262098 IVC262100:IVC262107 IVC262118:IVC262124 IVC262147:IVC262149 IVC262153:IVC262157 IVC327630:IVC327634 IVC327636:IVC327643 IVC327654:IVC327660 IVC327683:IVC327685 IVC327689:IVC327693 IVC393166:IVC393170 IVC393172:IVC393179 IVC393190:IVC393196 IVC393219:IVC393221 IVC393225:IVC393229 IVC458702:IVC458706 IVC458708:IVC458715 IVC458726:IVC458732 IVC458755:IVC458757 IVC458761:IVC458765 IVC524238:IVC524242 IVC524244:IVC524251 IVC524262:IVC524268 IVC524291:IVC524293 IVC524297:IVC524301 IVC589774:IVC589778 IVC589780:IVC589787 IVC589798:IVC589804 IVC589827:IVC589829 IVC589833:IVC589837 IVC655310:IVC655314 IVC655316:IVC655323 IVC655334:IVC655340 IVC655363:IVC655365 IVC655369:IVC655373 IVC720846:IVC720850 IVC720852:IVC720859 IVC720870:IVC720876 IVC720899:IVC720901 IVC720905:IVC720909 IVC786382:IVC786386 IVC786388:IVC786395 IVC786406:IVC786412 IVC786435:IVC786437 IVC786441:IVC786445 IVC851918:IVC851922 IVC851924:IVC851931 IVC851942:IVC851948 IVC851971:IVC851973 IVC851977:IVC851981 IVC917454:IVC917458 IVC917460:IVC917467 IVC917478:IVC917484 IVC917507:IVC917509 IVC917513:IVC917517 IVC982990:IVC982994 IVC982996:IVC983003 IVC983014:IVC983020 IVC983043:IVC983045 IVC983049:IVC983053 JEY65486:JEY65490 JEY65492:JEY65499 JEY65510:JEY65516 JEY65539:JEY65541 JEY65545:JEY65549 JEY131022:JEY131026 JEY131028:JEY131035 JEY131046:JEY131052 JEY131075:JEY131077 JEY131081:JEY131085 JEY196558:JEY196562 JEY196564:JEY196571 JEY196582:JEY196588 JEY196611:JEY196613 JEY196617:JEY196621 JEY262094:JEY262098 JEY262100:JEY262107 JEY262118:JEY262124 JEY262147:JEY262149 JEY262153:JEY262157 JEY327630:JEY327634 JEY327636:JEY327643 JEY327654:JEY327660 JEY327683:JEY327685 JEY327689:JEY327693 JEY393166:JEY393170 JEY393172:JEY393179 JEY393190:JEY393196 JEY393219:JEY393221 JEY393225:JEY393229 JEY458702:JEY458706 JEY458708:JEY458715 JEY458726:JEY458732 JEY458755:JEY458757 JEY458761:JEY458765 JEY524238:JEY524242 JEY524244:JEY524251 JEY524262:JEY524268 JEY524291:JEY524293 JEY524297:JEY524301 JEY589774:JEY589778 JEY589780:JEY589787 JEY589798:JEY589804 JEY589827:JEY589829 JEY589833:JEY589837 JEY655310:JEY655314 JEY655316:JEY655323 JEY655334:JEY655340 JEY655363:JEY655365 JEY655369:JEY655373 JEY720846:JEY720850 JEY720852:JEY720859 JEY720870:JEY720876 JEY720899:JEY720901 JEY720905:JEY720909 JEY786382:JEY786386 JEY786388:JEY786395 JEY786406:JEY786412 JEY786435:JEY786437 JEY786441:JEY786445 JEY851918:JEY851922 JEY851924:JEY851931 JEY851942:JEY851948 JEY851971:JEY851973 JEY851977:JEY851981 JEY917454:JEY917458 JEY917460:JEY917467 JEY917478:JEY917484 JEY917507:JEY917509 JEY917513:JEY917517 JEY982990:JEY982994 JEY982996:JEY983003 JEY983014:JEY983020 JEY983043:JEY983045 JEY983049:JEY983053 JOU65486:JOU65490 JOU65492:JOU65499 JOU65510:JOU65516 JOU65539:JOU65541 JOU65545:JOU65549 JOU131022:JOU131026 JOU131028:JOU131035 JOU131046:JOU131052 JOU131075:JOU131077 JOU131081:JOU131085 JOU196558:JOU196562 JOU196564:JOU196571 JOU196582:JOU196588 JOU196611:JOU196613 JOU196617:JOU196621 JOU262094:JOU262098 JOU262100:JOU262107 JOU262118:JOU262124 JOU262147:JOU262149 JOU262153:JOU262157 JOU327630:JOU327634 JOU327636:JOU327643 JOU327654:JOU327660 JOU327683:JOU327685 JOU327689:JOU327693 JOU393166:JOU393170 JOU393172:JOU393179 JOU393190:JOU393196 JOU393219:JOU393221 JOU393225:JOU393229 JOU458702:JOU458706 JOU458708:JOU458715 JOU458726:JOU458732 JOU458755:JOU458757 JOU458761:JOU458765 JOU524238:JOU524242 JOU524244:JOU524251 JOU524262:JOU524268 JOU524291:JOU524293 JOU524297:JOU524301 JOU589774:JOU589778 JOU589780:JOU589787 JOU589798:JOU589804 JOU589827:JOU589829 JOU589833:JOU589837 JOU655310:JOU655314 JOU655316:JOU655323 JOU655334:JOU655340 JOU655363:JOU655365 JOU655369:JOU655373 JOU720846:JOU720850 JOU720852:JOU720859 JOU720870:JOU720876 JOU720899:JOU720901 JOU720905:JOU720909 JOU786382:JOU786386 JOU786388:JOU786395 JOU786406:JOU786412 JOU786435:JOU786437 JOU786441:JOU786445 JOU851918:JOU851922 JOU851924:JOU851931 JOU851942:JOU851948 JOU851971:JOU851973 JOU851977:JOU851981 JOU917454:JOU917458 JOU917460:JOU917467 JOU917478:JOU917484 JOU917507:JOU917509 JOU917513:JOU917517 JOU982990:JOU982994 JOU982996:JOU983003 JOU983014:JOU983020 JOU983043:JOU983045 JOU983049:JOU983053 JYQ65486:JYQ65490 JYQ65492:JYQ65499 JYQ65510:JYQ65516 JYQ65539:JYQ65541 JYQ65545:JYQ65549 JYQ131022:JYQ131026 JYQ131028:JYQ131035 JYQ131046:JYQ131052 JYQ131075:JYQ131077 JYQ131081:JYQ131085 JYQ196558:JYQ196562 JYQ196564:JYQ196571 JYQ196582:JYQ196588 JYQ196611:JYQ196613 JYQ196617:JYQ196621 JYQ262094:JYQ262098 JYQ262100:JYQ262107 JYQ262118:JYQ262124 JYQ262147:JYQ262149 JYQ262153:JYQ262157 JYQ327630:JYQ327634 JYQ327636:JYQ327643 JYQ327654:JYQ327660 JYQ327683:JYQ327685 JYQ327689:JYQ327693 JYQ393166:JYQ393170 JYQ393172:JYQ393179 JYQ393190:JYQ393196 JYQ393219:JYQ393221 JYQ393225:JYQ393229 JYQ458702:JYQ458706 JYQ458708:JYQ458715 JYQ458726:JYQ458732 JYQ458755:JYQ458757 JYQ458761:JYQ458765 JYQ524238:JYQ524242 JYQ524244:JYQ524251 JYQ524262:JYQ524268 JYQ524291:JYQ524293 JYQ524297:JYQ524301 JYQ589774:JYQ589778 JYQ589780:JYQ589787 JYQ589798:JYQ589804 JYQ589827:JYQ589829 JYQ589833:JYQ589837 JYQ655310:JYQ655314 JYQ655316:JYQ655323 JYQ655334:JYQ655340 JYQ655363:JYQ655365 JYQ655369:JYQ655373 JYQ720846:JYQ720850 JYQ720852:JYQ720859 JYQ720870:JYQ720876 JYQ720899:JYQ720901 JYQ720905:JYQ720909 JYQ786382:JYQ786386 JYQ786388:JYQ786395 JYQ786406:JYQ786412 JYQ786435:JYQ786437 JYQ786441:JYQ786445 JYQ851918:JYQ851922 JYQ851924:JYQ851931 JYQ851942:JYQ851948 JYQ851971:JYQ851973 JYQ851977:JYQ851981 JYQ917454:JYQ917458 JYQ917460:JYQ917467 JYQ917478:JYQ917484 JYQ917507:JYQ917509 JYQ917513:JYQ917517 JYQ982990:JYQ982994 JYQ982996:JYQ983003 JYQ983014:JYQ983020 JYQ983043:JYQ983045 JYQ983049:JYQ983053 KIM65486:KIM65490 KIM65492:KIM65499 KIM65510:KIM65516 KIM65539:KIM65541 KIM65545:KIM65549 KIM131022:KIM131026 KIM131028:KIM131035 KIM131046:KIM131052 KIM131075:KIM131077 KIM131081:KIM131085 KIM196558:KIM196562 KIM196564:KIM196571 KIM196582:KIM196588 KIM196611:KIM196613 KIM196617:KIM196621 KIM262094:KIM262098 KIM262100:KIM262107 KIM262118:KIM262124 KIM262147:KIM262149 KIM262153:KIM262157 KIM327630:KIM327634 KIM327636:KIM327643 KIM327654:KIM327660 KIM327683:KIM327685 KIM327689:KIM327693 KIM393166:KIM393170 KIM393172:KIM393179 KIM393190:KIM393196 KIM393219:KIM393221 KIM393225:KIM393229 KIM458702:KIM458706 KIM458708:KIM458715 KIM458726:KIM458732 KIM458755:KIM458757 KIM458761:KIM458765 KIM524238:KIM524242 KIM524244:KIM524251 KIM524262:KIM524268 KIM524291:KIM524293 KIM524297:KIM524301 KIM589774:KIM589778 KIM589780:KIM589787 KIM589798:KIM589804 KIM589827:KIM589829 KIM589833:KIM589837 KIM655310:KIM655314 KIM655316:KIM655323 KIM655334:KIM655340 KIM655363:KIM655365 KIM655369:KIM655373 KIM720846:KIM720850 KIM720852:KIM720859 KIM720870:KIM720876 KIM720899:KIM720901 KIM720905:KIM720909 KIM786382:KIM786386 KIM786388:KIM786395 KIM786406:KIM786412 KIM786435:KIM786437 KIM786441:KIM786445 KIM851918:KIM851922 KIM851924:KIM851931 KIM851942:KIM851948 KIM851971:KIM851973 KIM851977:KIM851981 KIM917454:KIM917458 KIM917460:KIM917467 KIM917478:KIM917484 KIM917507:KIM917509 KIM917513:KIM917517 KIM982990:KIM982994 KIM982996:KIM983003 KIM983014:KIM983020 KIM983043:KIM983045 KIM983049:KIM983053 KSI65486:KSI65490 KSI65492:KSI65499 KSI65510:KSI65516 KSI65539:KSI65541 KSI65545:KSI65549 KSI131022:KSI131026 KSI131028:KSI131035 KSI131046:KSI131052 KSI131075:KSI131077 KSI131081:KSI131085 KSI196558:KSI196562 KSI196564:KSI196571 KSI196582:KSI196588 KSI196611:KSI196613 KSI196617:KSI196621 KSI262094:KSI262098 KSI262100:KSI262107 KSI262118:KSI262124 KSI262147:KSI262149 KSI262153:KSI262157 KSI327630:KSI327634 KSI327636:KSI327643 KSI327654:KSI327660 KSI327683:KSI327685 KSI327689:KSI327693 KSI393166:KSI393170 KSI393172:KSI393179 KSI393190:KSI393196 KSI393219:KSI393221 KSI393225:KSI393229 KSI458702:KSI458706 KSI458708:KSI458715 KSI458726:KSI458732 KSI458755:KSI458757 KSI458761:KSI458765 KSI524238:KSI524242 KSI524244:KSI524251 KSI524262:KSI524268 KSI524291:KSI524293 KSI524297:KSI524301 KSI589774:KSI589778 KSI589780:KSI589787 KSI589798:KSI589804 KSI589827:KSI589829 KSI589833:KSI589837 KSI655310:KSI655314 KSI655316:KSI655323 KSI655334:KSI655340 KSI655363:KSI655365 KSI655369:KSI655373 KSI720846:KSI720850 KSI720852:KSI720859 KSI720870:KSI720876 KSI720899:KSI720901 KSI720905:KSI720909 KSI786382:KSI786386 KSI786388:KSI786395 KSI786406:KSI786412 KSI786435:KSI786437 KSI786441:KSI786445 KSI851918:KSI851922 KSI851924:KSI851931 KSI851942:KSI851948 KSI851971:KSI851973 KSI851977:KSI851981 KSI917454:KSI917458 KSI917460:KSI917467 KSI917478:KSI917484 KSI917507:KSI917509 KSI917513:KSI917517 KSI982990:KSI982994 KSI982996:KSI983003 KSI983014:KSI983020 KSI983043:KSI983045 KSI983049:KSI983053 LCE65486:LCE65490 LCE65492:LCE65499 LCE65510:LCE65516 LCE65539:LCE65541 LCE65545:LCE65549 LCE131022:LCE131026 LCE131028:LCE131035 LCE131046:LCE131052 LCE131075:LCE131077 LCE131081:LCE131085 LCE196558:LCE196562 LCE196564:LCE196571 LCE196582:LCE196588 LCE196611:LCE196613 LCE196617:LCE196621 LCE262094:LCE262098 LCE262100:LCE262107 LCE262118:LCE262124 LCE262147:LCE262149 LCE262153:LCE262157 LCE327630:LCE327634 LCE327636:LCE327643 LCE327654:LCE327660 LCE327683:LCE327685 LCE327689:LCE327693 LCE393166:LCE393170 LCE393172:LCE393179 LCE393190:LCE393196 LCE393219:LCE393221 LCE393225:LCE393229 LCE458702:LCE458706 LCE458708:LCE458715 LCE458726:LCE458732 LCE458755:LCE458757 LCE458761:LCE458765 LCE524238:LCE524242 LCE524244:LCE524251 LCE524262:LCE524268 LCE524291:LCE524293 LCE524297:LCE524301 LCE589774:LCE589778 LCE589780:LCE589787 LCE589798:LCE589804 LCE589827:LCE589829 LCE589833:LCE589837 LCE655310:LCE655314 LCE655316:LCE655323 LCE655334:LCE655340 LCE655363:LCE655365 LCE655369:LCE655373 LCE720846:LCE720850 LCE720852:LCE720859 LCE720870:LCE720876 LCE720899:LCE720901 LCE720905:LCE720909 LCE786382:LCE786386 LCE786388:LCE786395 LCE786406:LCE786412 LCE786435:LCE786437 LCE786441:LCE786445 LCE851918:LCE851922 LCE851924:LCE851931 LCE851942:LCE851948 LCE851971:LCE851973 LCE851977:LCE851981 LCE917454:LCE917458 LCE917460:LCE917467 LCE917478:LCE917484 LCE917507:LCE917509 LCE917513:LCE917517 LCE982990:LCE982994 LCE982996:LCE983003 LCE983014:LCE983020 LCE983043:LCE983045 LCE983049:LCE983053 LMA65486:LMA65490 LMA65492:LMA65499 LMA65510:LMA65516 LMA65539:LMA65541 LMA65545:LMA65549 LMA131022:LMA131026 LMA131028:LMA131035 LMA131046:LMA131052 LMA131075:LMA131077 LMA131081:LMA131085 LMA196558:LMA196562 LMA196564:LMA196571 LMA196582:LMA196588 LMA196611:LMA196613 LMA196617:LMA196621 LMA262094:LMA262098 LMA262100:LMA262107 LMA262118:LMA262124 LMA262147:LMA262149 LMA262153:LMA262157 LMA327630:LMA327634 LMA327636:LMA327643 LMA327654:LMA327660 LMA327683:LMA327685 LMA327689:LMA327693 LMA393166:LMA393170 LMA393172:LMA393179 LMA393190:LMA393196 LMA393219:LMA393221 LMA393225:LMA393229 LMA458702:LMA458706 LMA458708:LMA458715 LMA458726:LMA458732 LMA458755:LMA458757 LMA458761:LMA458765 LMA524238:LMA524242 LMA524244:LMA524251 LMA524262:LMA524268 LMA524291:LMA524293 LMA524297:LMA524301 LMA589774:LMA589778 LMA589780:LMA589787 LMA589798:LMA589804 LMA589827:LMA589829 LMA589833:LMA589837 LMA655310:LMA655314 LMA655316:LMA655323 LMA655334:LMA655340 LMA655363:LMA655365 LMA655369:LMA655373 LMA720846:LMA720850 LMA720852:LMA720859 LMA720870:LMA720876 LMA720899:LMA720901 LMA720905:LMA720909 LMA786382:LMA786386 LMA786388:LMA786395 LMA786406:LMA786412 LMA786435:LMA786437 LMA786441:LMA786445 LMA851918:LMA851922 LMA851924:LMA851931 LMA851942:LMA851948 LMA851971:LMA851973 LMA851977:LMA851981 LMA917454:LMA917458 LMA917460:LMA917467 LMA917478:LMA917484 LMA917507:LMA917509 LMA917513:LMA917517 LMA982990:LMA982994 LMA982996:LMA983003 LMA983014:LMA983020 LMA983043:LMA983045 LMA983049:LMA983053 LVW65486:LVW65490 LVW65492:LVW65499 LVW65510:LVW65516 LVW65539:LVW65541 LVW65545:LVW65549 LVW131022:LVW131026 LVW131028:LVW131035 LVW131046:LVW131052 LVW131075:LVW131077 LVW131081:LVW131085 LVW196558:LVW196562 LVW196564:LVW196571 LVW196582:LVW196588 LVW196611:LVW196613 LVW196617:LVW196621 LVW262094:LVW262098 LVW262100:LVW262107 LVW262118:LVW262124 LVW262147:LVW262149 LVW262153:LVW262157 LVW327630:LVW327634 LVW327636:LVW327643 LVW327654:LVW327660 LVW327683:LVW327685 LVW327689:LVW327693 LVW393166:LVW393170 LVW393172:LVW393179 LVW393190:LVW393196 LVW393219:LVW393221 LVW393225:LVW393229 LVW458702:LVW458706 LVW458708:LVW458715 LVW458726:LVW458732 LVW458755:LVW458757 LVW458761:LVW458765 LVW524238:LVW524242 LVW524244:LVW524251 LVW524262:LVW524268 LVW524291:LVW524293 LVW524297:LVW524301 LVW589774:LVW589778 LVW589780:LVW589787 LVW589798:LVW589804 LVW589827:LVW589829 LVW589833:LVW589837 LVW655310:LVW655314 LVW655316:LVW655323 LVW655334:LVW655340 LVW655363:LVW655365 LVW655369:LVW655373 LVW720846:LVW720850 LVW720852:LVW720859 LVW720870:LVW720876 LVW720899:LVW720901 LVW720905:LVW720909 LVW786382:LVW786386 LVW786388:LVW786395 LVW786406:LVW786412 LVW786435:LVW786437 LVW786441:LVW786445 LVW851918:LVW851922 LVW851924:LVW851931 LVW851942:LVW851948 LVW851971:LVW851973 LVW851977:LVW851981 LVW917454:LVW917458 LVW917460:LVW917467 LVW917478:LVW917484 LVW917507:LVW917509 LVW917513:LVW917517 LVW982990:LVW982994 LVW982996:LVW983003 LVW983014:LVW983020 LVW983043:LVW983045 LVW983049:LVW983053 MFS65486:MFS65490 MFS65492:MFS65499 MFS65510:MFS65516 MFS65539:MFS65541 MFS65545:MFS65549 MFS131022:MFS131026 MFS131028:MFS131035 MFS131046:MFS131052 MFS131075:MFS131077 MFS131081:MFS131085 MFS196558:MFS196562 MFS196564:MFS196571 MFS196582:MFS196588 MFS196611:MFS196613 MFS196617:MFS196621 MFS262094:MFS262098 MFS262100:MFS262107 MFS262118:MFS262124 MFS262147:MFS262149 MFS262153:MFS262157 MFS327630:MFS327634 MFS327636:MFS327643 MFS327654:MFS327660 MFS327683:MFS327685 MFS327689:MFS327693 MFS393166:MFS393170 MFS393172:MFS393179 MFS393190:MFS393196 MFS393219:MFS393221 MFS393225:MFS393229 MFS458702:MFS458706 MFS458708:MFS458715 MFS458726:MFS458732 MFS458755:MFS458757 MFS458761:MFS458765 MFS524238:MFS524242 MFS524244:MFS524251 MFS524262:MFS524268 MFS524291:MFS524293 MFS524297:MFS524301 MFS589774:MFS589778 MFS589780:MFS589787 MFS589798:MFS589804 MFS589827:MFS589829 MFS589833:MFS589837 MFS655310:MFS655314 MFS655316:MFS655323 MFS655334:MFS655340 MFS655363:MFS655365 MFS655369:MFS655373 MFS720846:MFS720850 MFS720852:MFS720859 MFS720870:MFS720876 MFS720899:MFS720901 MFS720905:MFS720909 MFS786382:MFS786386 MFS786388:MFS786395 MFS786406:MFS786412 MFS786435:MFS786437 MFS786441:MFS786445 MFS851918:MFS851922 MFS851924:MFS851931 MFS851942:MFS851948 MFS851971:MFS851973 MFS851977:MFS851981 MFS917454:MFS917458 MFS917460:MFS917467 MFS917478:MFS917484 MFS917507:MFS917509 MFS917513:MFS917517 MFS982990:MFS982994 MFS982996:MFS983003 MFS983014:MFS983020 MFS983043:MFS983045 MFS983049:MFS983053 MPO65486:MPO65490 MPO65492:MPO65499 MPO65510:MPO65516 MPO65539:MPO65541 MPO65545:MPO65549 MPO131022:MPO131026 MPO131028:MPO131035 MPO131046:MPO131052 MPO131075:MPO131077 MPO131081:MPO131085 MPO196558:MPO196562 MPO196564:MPO196571 MPO196582:MPO196588 MPO196611:MPO196613 MPO196617:MPO196621 MPO262094:MPO262098 MPO262100:MPO262107 MPO262118:MPO262124 MPO262147:MPO262149 MPO262153:MPO262157 MPO327630:MPO327634 MPO327636:MPO327643 MPO327654:MPO327660 MPO327683:MPO327685 MPO327689:MPO327693 MPO393166:MPO393170 MPO393172:MPO393179 MPO393190:MPO393196 MPO393219:MPO393221 MPO393225:MPO393229 MPO458702:MPO458706 MPO458708:MPO458715 MPO458726:MPO458732 MPO458755:MPO458757 MPO458761:MPO458765 MPO524238:MPO524242 MPO524244:MPO524251 MPO524262:MPO524268 MPO524291:MPO524293 MPO524297:MPO524301 MPO589774:MPO589778 MPO589780:MPO589787 MPO589798:MPO589804 MPO589827:MPO589829 MPO589833:MPO589837 MPO655310:MPO655314 MPO655316:MPO655323 MPO655334:MPO655340 MPO655363:MPO655365 MPO655369:MPO655373 MPO720846:MPO720850 MPO720852:MPO720859 MPO720870:MPO720876 MPO720899:MPO720901 MPO720905:MPO720909 MPO786382:MPO786386 MPO786388:MPO786395 MPO786406:MPO786412 MPO786435:MPO786437 MPO786441:MPO786445 MPO851918:MPO851922 MPO851924:MPO851931 MPO851942:MPO851948 MPO851971:MPO851973 MPO851977:MPO851981 MPO917454:MPO917458 MPO917460:MPO917467 MPO917478:MPO917484 MPO917507:MPO917509 MPO917513:MPO917517 MPO982990:MPO982994 MPO982996:MPO983003 MPO983014:MPO983020 MPO983043:MPO983045 MPO983049:MPO983053 MZK65486:MZK65490 MZK65492:MZK65499 MZK65510:MZK65516 MZK65539:MZK65541 MZK65545:MZK65549 MZK131022:MZK131026 MZK131028:MZK131035 MZK131046:MZK131052 MZK131075:MZK131077 MZK131081:MZK131085 MZK196558:MZK196562 MZK196564:MZK196571 MZK196582:MZK196588 MZK196611:MZK196613 MZK196617:MZK196621 MZK262094:MZK262098 MZK262100:MZK262107 MZK262118:MZK262124 MZK262147:MZK262149 MZK262153:MZK262157 MZK327630:MZK327634 MZK327636:MZK327643 MZK327654:MZK327660 MZK327683:MZK327685 MZK327689:MZK327693 MZK393166:MZK393170 MZK393172:MZK393179 MZK393190:MZK393196 MZK393219:MZK393221 MZK393225:MZK393229 MZK458702:MZK458706 MZK458708:MZK458715 MZK458726:MZK458732 MZK458755:MZK458757 MZK458761:MZK458765 MZK524238:MZK524242 MZK524244:MZK524251 MZK524262:MZK524268 MZK524291:MZK524293 MZK524297:MZK524301 MZK589774:MZK589778 MZK589780:MZK589787 MZK589798:MZK589804 MZK589827:MZK589829 MZK589833:MZK589837 MZK655310:MZK655314 MZK655316:MZK655323 MZK655334:MZK655340 MZK655363:MZK655365 MZK655369:MZK655373 MZK720846:MZK720850 MZK720852:MZK720859 MZK720870:MZK720876 MZK720899:MZK720901 MZK720905:MZK720909 MZK786382:MZK786386 MZK786388:MZK786395 MZK786406:MZK786412 MZK786435:MZK786437 MZK786441:MZK786445 MZK851918:MZK851922 MZK851924:MZK851931 MZK851942:MZK851948 MZK851971:MZK851973 MZK851977:MZK851981 MZK917454:MZK917458 MZK917460:MZK917467 MZK917478:MZK917484 MZK917507:MZK917509 MZK917513:MZK917517 MZK982990:MZK982994 MZK982996:MZK983003 MZK983014:MZK983020 MZK983043:MZK983045 MZK983049:MZK983053 NJG65486:NJG65490 NJG65492:NJG65499 NJG65510:NJG65516 NJG65539:NJG65541 NJG65545:NJG65549 NJG131022:NJG131026 NJG131028:NJG131035 NJG131046:NJG131052 NJG131075:NJG131077 NJG131081:NJG131085 NJG196558:NJG196562 NJG196564:NJG196571 NJG196582:NJG196588 NJG196611:NJG196613 NJG196617:NJG196621 NJG262094:NJG262098 NJG262100:NJG262107 NJG262118:NJG262124 NJG262147:NJG262149 NJG262153:NJG262157 NJG327630:NJG327634 NJG327636:NJG327643 NJG327654:NJG327660 NJG327683:NJG327685 NJG327689:NJG327693 NJG393166:NJG393170 NJG393172:NJG393179 NJG393190:NJG393196 NJG393219:NJG393221 NJG393225:NJG393229 NJG458702:NJG458706 NJG458708:NJG458715 NJG458726:NJG458732 NJG458755:NJG458757 NJG458761:NJG458765 NJG524238:NJG524242 NJG524244:NJG524251 NJG524262:NJG524268 NJG524291:NJG524293 NJG524297:NJG524301 NJG589774:NJG589778 NJG589780:NJG589787 NJG589798:NJG589804 NJG589827:NJG589829 NJG589833:NJG589837 NJG655310:NJG655314 NJG655316:NJG655323 NJG655334:NJG655340 NJG655363:NJG655365 NJG655369:NJG655373 NJG720846:NJG720850 NJG720852:NJG720859 NJG720870:NJG720876 NJG720899:NJG720901 NJG720905:NJG720909 NJG786382:NJG786386 NJG786388:NJG786395 NJG786406:NJG786412 NJG786435:NJG786437 NJG786441:NJG786445 NJG851918:NJG851922 NJG851924:NJG851931 NJG851942:NJG851948 NJG851971:NJG851973 NJG851977:NJG851981 NJG917454:NJG917458 NJG917460:NJG917467 NJG917478:NJG917484 NJG917507:NJG917509 NJG917513:NJG917517 NJG982990:NJG982994 NJG982996:NJG983003 NJG983014:NJG983020 NJG983043:NJG983045 NJG983049:NJG983053 NTC65486:NTC65490 NTC65492:NTC65499 NTC65510:NTC65516 NTC65539:NTC65541 NTC65545:NTC65549 NTC131022:NTC131026 NTC131028:NTC131035 NTC131046:NTC131052 NTC131075:NTC131077 NTC131081:NTC131085 NTC196558:NTC196562 NTC196564:NTC196571 NTC196582:NTC196588 NTC196611:NTC196613 NTC196617:NTC196621 NTC262094:NTC262098 NTC262100:NTC262107 NTC262118:NTC262124 NTC262147:NTC262149 NTC262153:NTC262157 NTC327630:NTC327634 NTC327636:NTC327643 NTC327654:NTC327660 NTC327683:NTC327685 NTC327689:NTC327693 NTC393166:NTC393170 NTC393172:NTC393179 NTC393190:NTC393196 NTC393219:NTC393221 NTC393225:NTC393229 NTC458702:NTC458706 NTC458708:NTC458715 NTC458726:NTC458732 NTC458755:NTC458757 NTC458761:NTC458765 NTC524238:NTC524242 NTC524244:NTC524251 NTC524262:NTC524268 NTC524291:NTC524293 NTC524297:NTC524301 NTC589774:NTC589778 NTC589780:NTC589787 NTC589798:NTC589804 NTC589827:NTC589829 NTC589833:NTC589837 NTC655310:NTC655314 NTC655316:NTC655323 NTC655334:NTC655340 NTC655363:NTC655365 NTC655369:NTC655373 NTC720846:NTC720850 NTC720852:NTC720859 NTC720870:NTC720876 NTC720899:NTC720901 NTC720905:NTC720909 NTC786382:NTC786386 NTC786388:NTC786395 NTC786406:NTC786412 NTC786435:NTC786437 NTC786441:NTC786445 NTC851918:NTC851922 NTC851924:NTC851931 NTC851942:NTC851948 NTC851971:NTC851973 NTC851977:NTC851981 NTC917454:NTC917458 NTC917460:NTC917467 NTC917478:NTC917484 NTC917507:NTC917509 NTC917513:NTC917517 NTC982990:NTC982994 NTC982996:NTC983003 NTC983014:NTC983020 NTC983043:NTC983045 NTC983049:NTC983053 OCY65486:OCY65490 OCY65492:OCY65499 OCY65510:OCY65516 OCY65539:OCY65541 OCY65545:OCY65549 OCY131022:OCY131026 OCY131028:OCY131035 OCY131046:OCY131052 OCY131075:OCY131077 OCY131081:OCY131085 OCY196558:OCY196562 OCY196564:OCY196571 OCY196582:OCY196588 OCY196611:OCY196613 OCY196617:OCY196621 OCY262094:OCY262098 OCY262100:OCY262107 OCY262118:OCY262124 OCY262147:OCY262149 OCY262153:OCY262157 OCY327630:OCY327634 OCY327636:OCY327643 OCY327654:OCY327660 OCY327683:OCY327685 OCY327689:OCY327693 OCY393166:OCY393170 OCY393172:OCY393179 OCY393190:OCY393196 OCY393219:OCY393221 OCY393225:OCY393229 OCY458702:OCY458706 OCY458708:OCY458715 OCY458726:OCY458732 OCY458755:OCY458757 OCY458761:OCY458765 OCY524238:OCY524242 OCY524244:OCY524251 OCY524262:OCY524268 OCY524291:OCY524293 OCY524297:OCY524301 OCY589774:OCY589778 OCY589780:OCY589787 OCY589798:OCY589804 OCY589827:OCY589829 OCY589833:OCY589837 OCY655310:OCY655314 OCY655316:OCY655323 OCY655334:OCY655340 OCY655363:OCY655365 OCY655369:OCY655373 OCY720846:OCY720850 OCY720852:OCY720859 OCY720870:OCY720876 OCY720899:OCY720901 OCY720905:OCY720909 OCY786382:OCY786386 OCY786388:OCY786395 OCY786406:OCY786412 OCY786435:OCY786437 OCY786441:OCY786445 OCY851918:OCY851922 OCY851924:OCY851931 OCY851942:OCY851948 OCY851971:OCY851973 OCY851977:OCY851981 OCY917454:OCY917458 OCY917460:OCY917467 OCY917478:OCY917484 OCY917507:OCY917509 OCY917513:OCY917517 OCY982990:OCY982994 OCY982996:OCY983003 OCY983014:OCY983020 OCY983043:OCY983045 OCY983049:OCY983053 OMU65486:OMU65490 OMU65492:OMU65499 OMU65510:OMU65516 OMU65539:OMU65541 OMU65545:OMU65549 OMU131022:OMU131026 OMU131028:OMU131035 OMU131046:OMU131052 OMU131075:OMU131077 OMU131081:OMU131085 OMU196558:OMU196562 OMU196564:OMU196571 OMU196582:OMU196588 OMU196611:OMU196613 OMU196617:OMU196621 OMU262094:OMU262098 OMU262100:OMU262107 OMU262118:OMU262124 OMU262147:OMU262149 OMU262153:OMU262157 OMU327630:OMU327634 OMU327636:OMU327643 OMU327654:OMU327660 OMU327683:OMU327685 OMU327689:OMU327693 OMU393166:OMU393170 OMU393172:OMU393179 OMU393190:OMU393196 OMU393219:OMU393221 OMU393225:OMU393229 OMU458702:OMU458706 OMU458708:OMU458715 OMU458726:OMU458732 OMU458755:OMU458757 OMU458761:OMU458765 OMU524238:OMU524242 OMU524244:OMU524251 OMU524262:OMU524268 OMU524291:OMU524293 OMU524297:OMU524301 OMU589774:OMU589778 OMU589780:OMU589787 OMU589798:OMU589804 OMU589827:OMU589829 OMU589833:OMU589837 OMU655310:OMU655314 OMU655316:OMU655323 OMU655334:OMU655340 OMU655363:OMU655365 OMU655369:OMU655373 OMU720846:OMU720850 OMU720852:OMU720859 OMU720870:OMU720876 OMU720899:OMU720901 OMU720905:OMU720909 OMU786382:OMU786386 OMU786388:OMU786395 OMU786406:OMU786412 OMU786435:OMU786437 OMU786441:OMU786445 OMU851918:OMU851922 OMU851924:OMU851931 OMU851942:OMU851948 OMU851971:OMU851973 OMU851977:OMU851981 OMU917454:OMU917458 OMU917460:OMU917467 OMU917478:OMU917484 OMU917507:OMU917509 OMU917513:OMU917517 OMU982990:OMU982994 OMU982996:OMU983003 OMU983014:OMU983020 OMU983043:OMU983045 OMU983049:OMU983053 OWQ65486:OWQ65490 OWQ65492:OWQ65499 OWQ65510:OWQ65516 OWQ65539:OWQ65541 OWQ65545:OWQ65549 OWQ131022:OWQ131026 OWQ131028:OWQ131035 OWQ131046:OWQ131052 OWQ131075:OWQ131077 OWQ131081:OWQ131085 OWQ196558:OWQ196562 OWQ196564:OWQ196571 OWQ196582:OWQ196588 OWQ196611:OWQ196613 OWQ196617:OWQ196621 OWQ262094:OWQ262098 OWQ262100:OWQ262107 OWQ262118:OWQ262124 OWQ262147:OWQ262149 OWQ262153:OWQ262157 OWQ327630:OWQ327634 OWQ327636:OWQ327643 OWQ327654:OWQ327660 OWQ327683:OWQ327685 OWQ327689:OWQ327693 OWQ393166:OWQ393170 OWQ393172:OWQ393179 OWQ393190:OWQ393196 OWQ393219:OWQ393221 OWQ393225:OWQ393229 OWQ458702:OWQ458706 OWQ458708:OWQ458715 OWQ458726:OWQ458732 OWQ458755:OWQ458757 OWQ458761:OWQ458765 OWQ524238:OWQ524242 OWQ524244:OWQ524251 OWQ524262:OWQ524268 OWQ524291:OWQ524293 OWQ524297:OWQ524301 OWQ589774:OWQ589778 OWQ589780:OWQ589787 OWQ589798:OWQ589804 OWQ589827:OWQ589829 OWQ589833:OWQ589837 OWQ655310:OWQ655314 OWQ655316:OWQ655323 OWQ655334:OWQ655340 OWQ655363:OWQ655365 OWQ655369:OWQ655373 OWQ720846:OWQ720850 OWQ720852:OWQ720859 OWQ720870:OWQ720876 OWQ720899:OWQ720901 OWQ720905:OWQ720909 OWQ786382:OWQ786386 OWQ786388:OWQ786395 OWQ786406:OWQ786412 OWQ786435:OWQ786437 OWQ786441:OWQ786445 OWQ851918:OWQ851922 OWQ851924:OWQ851931 OWQ851942:OWQ851948 OWQ851971:OWQ851973 OWQ851977:OWQ851981 OWQ917454:OWQ917458 OWQ917460:OWQ917467 OWQ917478:OWQ917484 OWQ917507:OWQ917509 OWQ917513:OWQ917517 OWQ982990:OWQ982994 OWQ982996:OWQ983003 OWQ983014:OWQ983020 OWQ983043:OWQ983045 OWQ983049:OWQ983053 PGM65486:PGM65490 PGM65492:PGM65499 PGM65510:PGM65516 PGM65539:PGM65541 PGM65545:PGM65549 PGM131022:PGM131026 PGM131028:PGM131035 PGM131046:PGM131052 PGM131075:PGM131077 PGM131081:PGM131085 PGM196558:PGM196562 PGM196564:PGM196571 PGM196582:PGM196588 PGM196611:PGM196613 PGM196617:PGM196621 PGM262094:PGM262098 PGM262100:PGM262107 PGM262118:PGM262124 PGM262147:PGM262149 PGM262153:PGM262157 PGM327630:PGM327634 PGM327636:PGM327643 PGM327654:PGM327660 PGM327683:PGM327685 PGM327689:PGM327693 PGM393166:PGM393170 PGM393172:PGM393179 PGM393190:PGM393196 PGM393219:PGM393221 PGM393225:PGM393229 PGM458702:PGM458706 PGM458708:PGM458715 PGM458726:PGM458732 PGM458755:PGM458757 PGM458761:PGM458765 PGM524238:PGM524242 PGM524244:PGM524251 PGM524262:PGM524268 PGM524291:PGM524293 PGM524297:PGM524301 PGM589774:PGM589778 PGM589780:PGM589787 PGM589798:PGM589804 PGM589827:PGM589829 PGM589833:PGM589837 PGM655310:PGM655314 PGM655316:PGM655323 PGM655334:PGM655340 PGM655363:PGM655365 PGM655369:PGM655373 PGM720846:PGM720850 PGM720852:PGM720859 PGM720870:PGM720876 PGM720899:PGM720901 PGM720905:PGM720909 PGM786382:PGM786386 PGM786388:PGM786395 PGM786406:PGM786412 PGM786435:PGM786437 PGM786441:PGM786445 PGM851918:PGM851922 PGM851924:PGM851931 PGM851942:PGM851948 PGM851971:PGM851973 PGM851977:PGM851981 PGM917454:PGM917458 PGM917460:PGM917467 PGM917478:PGM917484 PGM917507:PGM917509 PGM917513:PGM917517 PGM982990:PGM982994 PGM982996:PGM983003 PGM983014:PGM983020 PGM983043:PGM983045 PGM983049:PGM983053 PQI65486:PQI65490 PQI65492:PQI65499 PQI65510:PQI65516 PQI65539:PQI65541 PQI65545:PQI65549 PQI131022:PQI131026 PQI131028:PQI131035 PQI131046:PQI131052 PQI131075:PQI131077 PQI131081:PQI131085 PQI196558:PQI196562 PQI196564:PQI196571 PQI196582:PQI196588 PQI196611:PQI196613 PQI196617:PQI196621 PQI262094:PQI262098 PQI262100:PQI262107 PQI262118:PQI262124 PQI262147:PQI262149 PQI262153:PQI262157 PQI327630:PQI327634 PQI327636:PQI327643 PQI327654:PQI327660 PQI327683:PQI327685 PQI327689:PQI327693 PQI393166:PQI393170 PQI393172:PQI393179 PQI393190:PQI393196 PQI393219:PQI393221 PQI393225:PQI393229 PQI458702:PQI458706 PQI458708:PQI458715 PQI458726:PQI458732 PQI458755:PQI458757 PQI458761:PQI458765 PQI524238:PQI524242 PQI524244:PQI524251 PQI524262:PQI524268 PQI524291:PQI524293 PQI524297:PQI524301 PQI589774:PQI589778 PQI589780:PQI589787 PQI589798:PQI589804 PQI589827:PQI589829 PQI589833:PQI589837 PQI655310:PQI655314 PQI655316:PQI655323 PQI655334:PQI655340 PQI655363:PQI655365 PQI655369:PQI655373 PQI720846:PQI720850 PQI720852:PQI720859 PQI720870:PQI720876 PQI720899:PQI720901 PQI720905:PQI720909 PQI786382:PQI786386 PQI786388:PQI786395 PQI786406:PQI786412 PQI786435:PQI786437 PQI786441:PQI786445 PQI851918:PQI851922 PQI851924:PQI851931 PQI851942:PQI851948 PQI851971:PQI851973 PQI851977:PQI851981 PQI917454:PQI917458 PQI917460:PQI917467 PQI917478:PQI917484 PQI917507:PQI917509 PQI917513:PQI917517 PQI982990:PQI982994 PQI982996:PQI983003 PQI983014:PQI983020 PQI983043:PQI983045 PQI983049:PQI983053 QAE65486:QAE65490 QAE65492:QAE65499 QAE65510:QAE65516 QAE65539:QAE65541 QAE65545:QAE65549 QAE131022:QAE131026 QAE131028:QAE131035 QAE131046:QAE131052 QAE131075:QAE131077 QAE131081:QAE131085 QAE196558:QAE196562 QAE196564:QAE196571 QAE196582:QAE196588 QAE196611:QAE196613 QAE196617:QAE196621 QAE262094:QAE262098 QAE262100:QAE262107 QAE262118:QAE262124 QAE262147:QAE262149 QAE262153:QAE262157 QAE327630:QAE327634 QAE327636:QAE327643 QAE327654:QAE327660 QAE327683:QAE327685 QAE327689:QAE327693 QAE393166:QAE393170 QAE393172:QAE393179 QAE393190:QAE393196 QAE393219:QAE393221 QAE393225:QAE393229 QAE458702:QAE458706 QAE458708:QAE458715 QAE458726:QAE458732 QAE458755:QAE458757 QAE458761:QAE458765 QAE524238:QAE524242 QAE524244:QAE524251 QAE524262:QAE524268 QAE524291:QAE524293 QAE524297:QAE524301 QAE589774:QAE589778 QAE589780:QAE589787 QAE589798:QAE589804 QAE589827:QAE589829 QAE589833:QAE589837 QAE655310:QAE655314 QAE655316:QAE655323 QAE655334:QAE655340 QAE655363:QAE655365 QAE655369:QAE655373 QAE720846:QAE720850 QAE720852:QAE720859 QAE720870:QAE720876 QAE720899:QAE720901 QAE720905:QAE720909 QAE786382:QAE786386 QAE786388:QAE786395 QAE786406:QAE786412 QAE786435:QAE786437 QAE786441:QAE786445 QAE851918:QAE851922 QAE851924:QAE851931 QAE851942:QAE851948 QAE851971:QAE851973 QAE851977:QAE851981 QAE917454:QAE917458 QAE917460:QAE917467 QAE917478:QAE917484 QAE917507:QAE917509 QAE917513:QAE917517 QAE982990:QAE982994 QAE982996:QAE983003 QAE983014:QAE983020 QAE983043:QAE983045 QAE983049:QAE983053 QKA65486:QKA65490 QKA65492:QKA65499 QKA65510:QKA65516 QKA65539:QKA65541 QKA65545:QKA65549 QKA131022:QKA131026 QKA131028:QKA131035 QKA131046:QKA131052 QKA131075:QKA131077 QKA131081:QKA131085 QKA196558:QKA196562 QKA196564:QKA196571 QKA196582:QKA196588 QKA196611:QKA196613 QKA196617:QKA196621 QKA262094:QKA262098 QKA262100:QKA262107 QKA262118:QKA262124 QKA262147:QKA262149 QKA262153:QKA262157 QKA327630:QKA327634 QKA327636:QKA327643 QKA327654:QKA327660 QKA327683:QKA327685 QKA327689:QKA327693 QKA393166:QKA393170 QKA393172:QKA393179 QKA393190:QKA393196 QKA393219:QKA393221 QKA393225:QKA393229 QKA458702:QKA458706 QKA458708:QKA458715 QKA458726:QKA458732 QKA458755:QKA458757 QKA458761:QKA458765 QKA524238:QKA524242 QKA524244:QKA524251 QKA524262:QKA524268 QKA524291:QKA524293 QKA524297:QKA524301 QKA589774:QKA589778 QKA589780:QKA589787 QKA589798:QKA589804 QKA589827:QKA589829 QKA589833:QKA589837 QKA655310:QKA655314 QKA655316:QKA655323 QKA655334:QKA655340 QKA655363:QKA655365 QKA655369:QKA655373 QKA720846:QKA720850 QKA720852:QKA720859 QKA720870:QKA720876 QKA720899:QKA720901 QKA720905:QKA720909 QKA786382:QKA786386 QKA786388:QKA786395 QKA786406:QKA786412 QKA786435:QKA786437 QKA786441:QKA786445 QKA851918:QKA851922 QKA851924:QKA851931 QKA851942:QKA851948 QKA851971:QKA851973 QKA851977:QKA851981 QKA917454:QKA917458 QKA917460:QKA917467 QKA917478:QKA917484 QKA917507:QKA917509 QKA917513:QKA917517 QKA982990:QKA982994 QKA982996:QKA983003 QKA983014:QKA983020 QKA983043:QKA983045 QKA983049:QKA983053 QTW65486:QTW65490 QTW65492:QTW65499 QTW65510:QTW65516 QTW65539:QTW65541 QTW65545:QTW65549 QTW131022:QTW131026 QTW131028:QTW131035 QTW131046:QTW131052 QTW131075:QTW131077 QTW131081:QTW131085 QTW196558:QTW196562 QTW196564:QTW196571 QTW196582:QTW196588 QTW196611:QTW196613 QTW196617:QTW196621 QTW262094:QTW262098 QTW262100:QTW262107 QTW262118:QTW262124 QTW262147:QTW262149 QTW262153:QTW262157 QTW327630:QTW327634 QTW327636:QTW327643 QTW327654:QTW327660 QTW327683:QTW327685 QTW327689:QTW327693 QTW393166:QTW393170 QTW393172:QTW393179 QTW393190:QTW393196 QTW393219:QTW393221 QTW393225:QTW393229 QTW458702:QTW458706 QTW458708:QTW458715 QTW458726:QTW458732 QTW458755:QTW458757 QTW458761:QTW458765 QTW524238:QTW524242 QTW524244:QTW524251 QTW524262:QTW524268 QTW524291:QTW524293 QTW524297:QTW524301 QTW589774:QTW589778 QTW589780:QTW589787 QTW589798:QTW589804 QTW589827:QTW589829 QTW589833:QTW589837 QTW655310:QTW655314 QTW655316:QTW655323 QTW655334:QTW655340 QTW655363:QTW655365 QTW655369:QTW655373 QTW720846:QTW720850 QTW720852:QTW720859 QTW720870:QTW720876 QTW720899:QTW720901 QTW720905:QTW720909 QTW786382:QTW786386 QTW786388:QTW786395 QTW786406:QTW786412 QTW786435:QTW786437 QTW786441:QTW786445 QTW851918:QTW851922 QTW851924:QTW851931 QTW851942:QTW851948 QTW851971:QTW851973 QTW851977:QTW851981 QTW917454:QTW917458 QTW917460:QTW917467 QTW917478:QTW917484 QTW917507:QTW917509 QTW917513:QTW917517 QTW982990:QTW982994 QTW982996:QTW983003 QTW983014:QTW983020 QTW983043:QTW983045 QTW983049:QTW983053 RDS65486:RDS65490 RDS65492:RDS65499 RDS65510:RDS65516 RDS65539:RDS65541 RDS65545:RDS65549 RDS131022:RDS131026 RDS131028:RDS131035 RDS131046:RDS131052 RDS131075:RDS131077 RDS131081:RDS131085 RDS196558:RDS196562 RDS196564:RDS196571 RDS196582:RDS196588 RDS196611:RDS196613 RDS196617:RDS196621 RDS262094:RDS262098 RDS262100:RDS262107 RDS262118:RDS262124 RDS262147:RDS262149 RDS262153:RDS262157 RDS327630:RDS327634 RDS327636:RDS327643 RDS327654:RDS327660 RDS327683:RDS327685 RDS327689:RDS327693 RDS393166:RDS393170 RDS393172:RDS393179 RDS393190:RDS393196 RDS393219:RDS393221 RDS393225:RDS393229 RDS458702:RDS458706 RDS458708:RDS458715 RDS458726:RDS458732 RDS458755:RDS458757 RDS458761:RDS458765 RDS524238:RDS524242 RDS524244:RDS524251 RDS524262:RDS524268 RDS524291:RDS524293 RDS524297:RDS524301 RDS589774:RDS589778 RDS589780:RDS589787 RDS589798:RDS589804 RDS589827:RDS589829 RDS589833:RDS589837 RDS655310:RDS655314 RDS655316:RDS655323 RDS655334:RDS655340 RDS655363:RDS655365 RDS655369:RDS655373 RDS720846:RDS720850 RDS720852:RDS720859 RDS720870:RDS720876 RDS720899:RDS720901 RDS720905:RDS720909 RDS786382:RDS786386 RDS786388:RDS786395 RDS786406:RDS786412 RDS786435:RDS786437 RDS786441:RDS786445 RDS851918:RDS851922 RDS851924:RDS851931 RDS851942:RDS851948 RDS851971:RDS851973 RDS851977:RDS851981 RDS917454:RDS917458 RDS917460:RDS917467 RDS917478:RDS917484 RDS917507:RDS917509 RDS917513:RDS917517 RDS982990:RDS982994 RDS982996:RDS983003 RDS983014:RDS983020 RDS983043:RDS983045 RDS983049:RDS983053 RNO65486:RNO65490 RNO65492:RNO65499 RNO65510:RNO65516 RNO65539:RNO65541 RNO65545:RNO65549 RNO131022:RNO131026 RNO131028:RNO131035 RNO131046:RNO131052 RNO131075:RNO131077 RNO131081:RNO131085 RNO196558:RNO196562 RNO196564:RNO196571 RNO196582:RNO196588 RNO196611:RNO196613 RNO196617:RNO196621 RNO262094:RNO262098 RNO262100:RNO262107 RNO262118:RNO262124 RNO262147:RNO262149 RNO262153:RNO262157 RNO327630:RNO327634 RNO327636:RNO327643 RNO327654:RNO327660 RNO327683:RNO327685 RNO327689:RNO327693 RNO393166:RNO393170 RNO393172:RNO393179 RNO393190:RNO393196 RNO393219:RNO393221 RNO393225:RNO393229 RNO458702:RNO458706 RNO458708:RNO458715 RNO458726:RNO458732 RNO458755:RNO458757 RNO458761:RNO458765 RNO524238:RNO524242 RNO524244:RNO524251 RNO524262:RNO524268 RNO524291:RNO524293 RNO524297:RNO524301 RNO589774:RNO589778 RNO589780:RNO589787 RNO589798:RNO589804 RNO589827:RNO589829 RNO589833:RNO589837 RNO655310:RNO655314 RNO655316:RNO655323 RNO655334:RNO655340 RNO655363:RNO655365 RNO655369:RNO655373 RNO720846:RNO720850 RNO720852:RNO720859 RNO720870:RNO720876 RNO720899:RNO720901 RNO720905:RNO720909 RNO786382:RNO786386 RNO786388:RNO786395 RNO786406:RNO786412 RNO786435:RNO786437 RNO786441:RNO786445 RNO851918:RNO851922 RNO851924:RNO851931 RNO851942:RNO851948 RNO851971:RNO851973 RNO851977:RNO851981 RNO917454:RNO917458 RNO917460:RNO917467 RNO917478:RNO917484 RNO917507:RNO917509 RNO917513:RNO917517 RNO982990:RNO982994 RNO982996:RNO983003 RNO983014:RNO983020 RNO983043:RNO983045 RNO983049:RNO983053 RXK65486:RXK65490 RXK65492:RXK65499 RXK65510:RXK65516 RXK65539:RXK65541 RXK65545:RXK65549 RXK131022:RXK131026 RXK131028:RXK131035 RXK131046:RXK131052 RXK131075:RXK131077 RXK131081:RXK131085 RXK196558:RXK196562 RXK196564:RXK196571 RXK196582:RXK196588 RXK196611:RXK196613 RXK196617:RXK196621 RXK262094:RXK262098 RXK262100:RXK262107 RXK262118:RXK262124 RXK262147:RXK262149 RXK262153:RXK262157 RXK327630:RXK327634 RXK327636:RXK327643 RXK327654:RXK327660 RXK327683:RXK327685 RXK327689:RXK327693 RXK393166:RXK393170 RXK393172:RXK393179 RXK393190:RXK393196 RXK393219:RXK393221 RXK393225:RXK393229 RXK458702:RXK458706 RXK458708:RXK458715 RXK458726:RXK458732 RXK458755:RXK458757 RXK458761:RXK458765 RXK524238:RXK524242 RXK524244:RXK524251 RXK524262:RXK524268 RXK524291:RXK524293 RXK524297:RXK524301 RXK589774:RXK589778 RXK589780:RXK589787 RXK589798:RXK589804 RXK589827:RXK589829 RXK589833:RXK589837 RXK655310:RXK655314 RXK655316:RXK655323 RXK655334:RXK655340 RXK655363:RXK655365 RXK655369:RXK655373 RXK720846:RXK720850 RXK720852:RXK720859 RXK720870:RXK720876 RXK720899:RXK720901 RXK720905:RXK720909 RXK786382:RXK786386 RXK786388:RXK786395 RXK786406:RXK786412 RXK786435:RXK786437 RXK786441:RXK786445 RXK851918:RXK851922 RXK851924:RXK851931 RXK851942:RXK851948 RXK851971:RXK851973 RXK851977:RXK851981 RXK917454:RXK917458 RXK917460:RXK917467 RXK917478:RXK917484 RXK917507:RXK917509 RXK917513:RXK917517 RXK982990:RXK982994 RXK982996:RXK983003 RXK983014:RXK983020 RXK983043:RXK983045 RXK983049:RXK983053 SHG65486:SHG65490 SHG65492:SHG65499 SHG65510:SHG65516 SHG65539:SHG65541 SHG65545:SHG65549 SHG131022:SHG131026 SHG131028:SHG131035 SHG131046:SHG131052 SHG131075:SHG131077 SHG131081:SHG131085 SHG196558:SHG196562 SHG196564:SHG196571 SHG196582:SHG196588 SHG196611:SHG196613 SHG196617:SHG196621 SHG262094:SHG262098 SHG262100:SHG262107 SHG262118:SHG262124 SHG262147:SHG262149 SHG262153:SHG262157 SHG327630:SHG327634 SHG327636:SHG327643 SHG327654:SHG327660 SHG327683:SHG327685 SHG327689:SHG327693 SHG393166:SHG393170 SHG393172:SHG393179 SHG393190:SHG393196 SHG393219:SHG393221 SHG393225:SHG393229 SHG458702:SHG458706 SHG458708:SHG458715 SHG458726:SHG458732 SHG458755:SHG458757 SHG458761:SHG458765 SHG524238:SHG524242 SHG524244:SHG524251 SHG524262:SHG524268 SHG524291:SHG524293 SHG524297:SHG524301 SHG589774:SHG589778 SHG589780:SHG589787 SHG589798:SHG589804 SHG589827:SHG589829 SHG589833:SHG589837 SHG655310:SHG655314 SHG655316:SHG655323 SHG655334:SHG655340 SHG655363:SHG655365 SHG655369:SHG655373 SHG720846:SHG720850 SHG720852:SHG720859 SHG720870:SHG720876 SHG720899:SHG720901 SHG720905:SHG720909 SHG786382:SHG786386 SHG786388:SHG786395 SHG786406:SHG786412 SHG786435:SHG786437 SHG786441:SHG786445 SHG851918:SHG851922 SHG851924:SHG851931 SHG851942:SHG851948 SHG851971:SHG851973 SHG851977:SHG851981 SHG917454:SHG917458 SHG917460:SHG917467 SHG917478:SHG917484 SHG917507:SHG917509 SHG917513:SHG917517 SHG982990:SHG982994 SHG982996:SHG983003 SHG983014:SHG983020 SHG983043:SHG983045 SHG983049:SHG983053 SRC65486:SRC65490 SRC65492:SRC65499 SRC65510:SRC65516 SRC65539:SRC65541 SRC65545:SRC65549 SRC131022:SRC131026 SRC131028:SRC131035 SRC131046:SRC131052 SRC131075:SRC131077 SRC131081:SRC131085 SRC196558:SRC196562 SRC196564:SRC196571 SRC196582:SRC196588 SRC196611:SRC196613 SRC196617:SRC196621 SRC262094:SRC262098 SRC262100:SRC262107 SRC262118:SRC262124 SRC262147:SRC262149 SRC262153:SRC262157 SRC327630:SRC327634 SRC327636:SRC327643 SRC327654:SRC327660 SRC327683:SRC327685 SRC327689:SRC327693 SRC393166:SRC393170 SRC393172:SRC393179 SRC393190:SRC393196 SRC393219:SRC393221 SRC393225:SRC393229 SRC458702:SRC458706 SRC458708:SRC458715 SRC458726:SRC458732 SRC458755:SRC458757 SRC458761:SRC458765 SRC524238:SRC524242 SRC524244:SRC524251 SRC524262:SRC524268 SRC524291:SRC524293 SRC524297:SRC524301 SRC589774:SRC589778 SRC589780:SRC589787 SRC589798:SRC589804 SRC589827:SRC589829 SRC589833:SRC589837 SRC655310:SRC655314 SRC655316:SRC655323 SRC655334:SRC655340 SRC655363:SRC655365 SRC655369:SRC655373 SRC720846:SRC720850 SRC720852:SRC720859 SRC720870:SRC720876 SRC720899:SRC720901 SRC720905:SRC720909 SRC786382:SRC786386 SRC786388:SRC786395 SRC786406:SRC786412 SRC786435:SRC786437 SRC786441:SRC786445 SRC851918:SRC851922 SRC851924:SRC851931 SRC851942:SRC851948 SRC851971:SRC851973 SRC851977:SRC851981 SRC917454:SRC917458 SRC917460:SRC917467 SRC917478:SRC917484 SRC917507:SRC917509 SRC917513:SRC917517 SRC982990:SRC982994 SRC982996:SRC983003 SRC983014:SRC983020 SRC983043:SRC983045 SRC983049:SRC983053 TAY65486:TAY65490 TAY65492:TAY65499 TAY65510:TAY65516 TAY65539:TAY65541 TAY65545:TAY65549 TAY131022:TAY131026 TAY131028:TAY131035 TAY131046:TAY131052 TAY131075:TAY131077 TAY131081:TAY131085 TAY196558:TAY196562 TAY196564:TAY196571 TAY196582:TAY196588 TAY196611:TAY196613 TAY196617:TAY196621 TAY262094:TAY262098 TAY262100:TAY262107 TAY262118:TAY262124 TAY262147:TAY262149 TAY262153:TAY262157 TAY327630:TAY327634 TAY327636:TAY327643 TAY327654:TAY327660 TAY327683:TAY327685 TAY327689:TAY327693 TAY393166:TAY393170 TAY393172:TAY393179 TAY393190:TAY393196 TAY393219:TAY393221 TAY393225:TAY393229 TAY458702:TAY458706 TAY458708:TAY458715 TAY458726:TAY458732 TAY458755:TAY458757 TAY458761:TAY458765 TAY524238:TAY524242 TAY524244:TAY524251 TAY524262:TAY524268 TAY524291:TAY524293 TAY524297:TAY524301 TAY589774:TAY589778 TAY589780:TAY589787 TAY589798:TAY589804 TAY589827:TAY589829 TAY589833:TAY589837 TAY655310:TAY655314 TAY655316:TAY655323 TAY655334:TAY655340 TAY655363:TAY655365 TAY655369:TAY655373 TAY720846:TAY720850 TAY720852:TAY720859 TAY720870:TAY720876 TAY720899:TAY720901 TAY720905:TAY720909 TAY786382:TAY786386 TAY786388:TAY786395 TAY786406:TAY786412 TAY786435:TAY786437 TAY786441:TAY786445 TAY851918:TAY851922 TAY851924:TAY851931 TAY851942:TAY851948 TAY851971:TAY851973 TAY851977:TAY851981 TAY917454:TAY917458 TAY917460:TAY917467 TAY917478:TAY917484 TAY917507:TAY917509 TAY917513:TAY917517 TAY982990:TAY982994 TAY982996:TAY983003 TAY983014:TAY983020 TAY983043:TAY983045 TAY983049:TAY983053 TKU65486:TKU65490 TKU65492:TKU65499 TKU65510:TKU65516 TKU65539:TKU65541 TKU65545:TKU65549 TKU131022:TKU131026 TKU131028:TKU131035 TKU131046:TKU131052 TKU131075:TKU131077 TKU131081:TKU131085 TKU196558:TKU196562 TKU196564:TKU196571 TKU196582:TKU196588 TKU196611:TKU196613 TKU196617:TKU196621 TKU262094:TKU262098 TKU262100:TKU262107 TKU262118:TKU262124 TKU262147:TKU262149 TKU262153:TKU262157 TKU327630:TKU327634 TKU327636:TKU327643 TKU327654:TKU327660 TKU327683:TKU327685 TKU327689:TKU327693 TKU393166:TKU393170 TKU393172:TKU393179 TKU393190:TKU393196 TKU393219:TKU393221 TKU393225:TKU393229 TKU458702:TKU458706 TKU458708:TKU458715 TKU458726:TKU458732 TKU458755:TKU458757 TKU458761:TKU458765 TKU524238:TKU524242 TKU524244:TKU524251 TKU524262:TKU524268 TKU524291:TKU524293 TKU524297:TKU524301 TKU589774:TKU589778 TKU589780:TKU589787 TKU589798:TKU589804 TKU589827:TKU589829 TKU589833:TKU589837 TKU655310:TKU655314 TKU655316:TKU655323 TKU655334:TKU655340 TKU655363:TKU655365 TKU655369:TKU655373 TKU720846:TKU720850 TKU720852:TKU720859 TKU720870:TKU720876 TKU720899:TKU720901 TKU720905:TKU720909 TKU786382:TKU786386 TKU786388:TKU786395 TKU786406:TKU786412 TKU786435:TKU786437 TKU786441:TKU786445 TKU851918:TKU851922 TKU851924:TKU851931 TKU851942:TKU851948 TKU851971:TKU851973 TKU851977:TKU851981 TKU917454:TKU917458 TKU917460:TKU917467 TKU917478:TKU917484 TKU917507:TKU917509 TKU917513:TKU917517 TKU982990:TKU982994 TKU982996:TKU983003 TKU983014:TKU983020 TKU983043:TKU983045 TKU983049:TKU983053 TUQ65486:TUQ65490 TUQ65492:TUQ65499 TUQ65510:TUQ65516 TUQ65539:TUQ65541 TUQ65545:TUQ65549 TUQ131022:TUQ131026 TUQ131028:TUQ131035 TUQ131046:TUQ131052 TUQ131075:TUQ131077 TUQ131081:TUQ131085 TUQ196558:TUQ196562 TUQ196564:TUQ196571 TUQ196582:TUQ196588 TUQ196611:TUQ196613 TUQ196617:TUQ196621 TUQ262094:TUQ262098 TUQ262100:TUQ262107 TUQ262118:TUQ262124 TUQ262147:TUQ262149 TUQ262153:TUQ262157 TUQ327630:TUQ327634 TUQ327636:TUQ327643 TUQ327654:TUQ327660 TUQ327683:TUQ327685 TUQ327689:TUQ327693 TUQ393166:TUQ393170 TUQ393172:TUQ393179 TUQ393190:TUQ393196 TUQ393219:TUQ393221 TUQ393225:TUQ393229 TUQ458702:TUQ458706 TUQ458708:TUQ458715 TUQ458726:TUQ458732 TUQ458755:TUQ458757 TUQ458761:TUQ458765 TUQ524238:TUQ524242 TUQ524244:TUQ524251 TUQ524262:TUQ524268 TUQ524291:TUQ524293 TUQ524297:TUQ524301 TUQ589774:TUQ589778 TUQ589780:TUQ589787 TUQ589798:TUQ589804 TUQ589827:TUQ589829 TUQ589833:TUQ589837 TUQ655310:TUQ655314 TUQ655316:TUQ655323 TUQ655334:TUQ655340 TUQ655363:TUQ655365 TUQ655369:TUQ655373 TUQ720846:TUQ720850 TUQ720852:TUQ720859 TUQ720870:TUQ720876 TUQ720899:TUQ720901 TUQ720905:TUQ720909 TUQ786382:TUQ786386 TUQ786388:TUQ786395 TUQ786406:TUQ786412 TUQ786435:TUQ786437 TUQ786441:TUQ786445 TUQ851918:TUQ851922 TUQ851924:TUQ851931 TUQ851942:TUQ851948 TUQ851971:TUQ851973 TUQ851977:TUQ851981 TUQ917454:TUQ917458 TUQ917460:TUQ917467 TUQ917478:TUQ917484 TUQ917507:TUQ917509 TUQ917513:TUQ917517 TUQ982990:TUQ982994 TUQ982996:TUQ983003 TUQ983014:TUQ983020 TUQ983043:TUQ983045 TUQ983049:TUQ983053 UEM65486:UEM65490 UEM65492:UEM65499 UEM65510:UEM65516 UEM65539:UEM65541 UEM65545:UEM65549 UEM131022:UEM131026 UEM131028:UEM131035 UEM131046:UEM131052 UEM131075:UEM131077 UEM131081:UEM131085 UEM196558:UEM196562 UEM196564:UEM196571 UEM196582:UEM196588 UEM196611:UEM196613 UEM196617:UEM196621 UEM262094:UEM262098 UEM262100:UEM262107 UEM262118:UEM262124 UEM262147:UEM262149 UEM262153:UEM262157 UEM327630:UEM327634 UEM327636:UEM327643 UEM327654:UEM327660 UEM327683:UEM327685 UEM327689:UEM327693 UEM393166:UEM393170 UEM393172:UEM393179 UEM393190:UEM393196 UEM393219:UEM393221 UEM393225:UEM393229 UEM458702:UEM458706 UEM458708:UEM458715 UEM458726:UEM458732 UEM458755:UEM458757 UEM458761:UEM458765 UEM524238:UEM524242 UEM524244:UEM524251 UEM524262:UEM524268 UEM524291:UEM524293 UEM524297:UEM524301 UEM589774:UEM589778 UEM589780:UEM589787 UEM589798:UEM589804 UEM589827:UEM589829 UEM589833:UEM589837 UEM655310:UEM655314 UEM655316:UEM655323 UEM655334:UEM655340 UEM655363:UEM655365 UEM655369:UEM655373 UEM720846:UEM720850 UEM720852:UEM720859 UEM720870:UEM720876 UEM720899:UEM720901 UEM720905:UEM720909 UEM786382:UEM786386 UEM786388:UEM786395 UEM786406:UEM786412 UEM786435:UEM786437 UEM786441:UEM786445 UEM851918:UEM851922 UEM851924:UEM851931 UEM851942:UEM851948 UEM851971:UEM851973 UEM851977:UEM851981 UEM917454:UEM917458 UEM917460:UEM917467 UEM917478:UEM917484 UEM917507:UEM917509 UEM917513:UEM917517 UEM982990:UEM982994 UEM982996:UEM983003 UEM983014:UEM983020 UEM983043:UEM983045 UEM983049:UEM983053 UOI65486:UOI65490 UOI65492:UOI65499 UOI65510:UOI65516 UOI65539:UOI65541 UOI65545:UOI65549 UOI131022:UOI131026 UOI131028:UOI131035 UOI131046:UOI131052 UOI131075:UOI131077 UOI131081:UOI131085 UOI196558:UOI196562 UOI196564:UOI196571 UOI196582:UOI196588 UOI196611:UOI196613 UOI196617:UOI196621 UOI262094:UOI262098 UOI262100:UOI262107 UOI262118:UOI262124 UOI262147:UOI262149 UOI262153:UOI262157 UOI327630:UOI327634 UOI327636:UOI327643 UOI327654:UOI327660 UOI327683:UOI327685 UOI327689:UOI327693 UOI393166:UOI393170 UOI393172:UOI393179 UOI393190:UOI393196 UOI393219:UOI393221 UOI393225:UOI393229 UOI458702:UOI458706 UOI458708:UOI458715 UOI458726:UOI458732 UOI458755:UOI458757 UOI458761:UOI458765 UOI524238:UOI524242 UOI524244:UOI524251 UOI524262:UOI524268 UOI524291:UOI524293 UOI524297:UOI524301 UOI589774:UOI589778 UOI589780:UOI589787 UOI589798:UOI589804 UOI589827:UOI589829 UOI589833:UOI589837 UOI655310:UOI655314 UOI655316:UOI655323 UOI655334:UOI655340 UOI655363:UOI655365 UOI655369:UOI655373 UOI720846:UOI720850 UOI720852:UOI720859 UOI720870:UOI720876 UOI720899:UOI720901 UOI720905:UOI720909 UOI786382:UOI786386 UOI786388:UOI786395 UOI786406:UOI786412 UOI786435:UOI786437 UOI786441:UOI786445 UOI851918:UOI851922 UOI851924:UOI851931 UOI851942:UOI851948 UOI851971:UOI851973 UOI851977:UOI851981 UOI917454:UOI917458 UOI917460:UOI917467 UOI917478:UOI917484 UOI917507:UOI917509 UOI917513:UOI917517 UOI982990:UOI982994 UOI982996:UOI983003 UOI983014:UOI983020 UOI983043:UOI983045 UOI983049:UOI983053 UYE65486:UYE65490 UYE65492:UYE65499 UYE65510:UYE65516 UYE65539:UYE65541 UYE65545:UYE65549 UYE131022:UYE131026 UYE131028:UYE131035 UYE131046:UYE131052 UYE131075:UYE131077 UYE131081:UYE131085 UYE196558:UYE196562 UYE196564:UYE196571 UYE196582:UYE196588 UYE196611:UYE196613 UYE196617:UYE196621 UYE262094:UYE262098 UYE262100:UYE262107 UYE262118:UYE262124 UYE262147:UYE262149 UYE262153:UYE262157 UYE327630:UYE327634 UYE327636:UYE327643 UYE327654:UYE327660 UYE327683:UYE327685 UYE327689:UYE327693 UYE393166:UYE393170 UYE393172:UYE393179 UYE393190:UYE393196 UYE393219:UYE393221 UYE393225:UYE393229 UYE458702:UYE458706 UYE458708:UYE458715 UYE458726:UYE458732 UYE458755:UYE458757 UYE458761:UYE458765 UYE524238:UYE524242 UYE524244:UYE524251 UYE524262:UYE524268 UYE524291:UYE524293 UYE524297:UYE524301 UYE589774:UYE589778 UYE589780:UYE589787 UYE589798:UYE589804 UYE589827:UYE589829 UYE589833:UYE589837 UYE655310:UYE655314 UYE655316:UYE655323 UYE655334:UYE655340 UYE655363:UYE655365 UYE655369:UYE655373 UYE720846:UYE720850 UYE720852:UYE720859 UYE720870:UYE720876 UYE720899:UYE720901 UYE720905:UYE720909 UYE786382:UYE786386 UYE786388:UYE786395 UYE786406:UYE786412 UYE786435:UYE786437 UYE786441:UYE786445 UYE851918:UYE851922 UYE851924:UYE851931 UYE851942:UYE851948 UYE851971:UYE851973 UYE851977:UYE851981 UYE917454:UYE917458 UYE917460:UYE917467 UYE917478:UYE917484 UYE917507:UYE917509 UYE917513:UYE917517 UYE982990:UYE982994 UYE982996:UYE983003 UYE983014:UYE983020 UYE983043:UYE983045 UYE983049:UYE983053 VIA65486:VIA65490 VIA65492:VIA65499 VIA65510:VIA65516 VIA65539:VIA65541 VIA65545:VIA65549 VIA131022:VIA131026 VIA131028:VIA131035 VIA131046:VIA131052 VIA131075:VIA131077 VIA131081:VIA131085 VIA196558:VIA196562 VIA196564:VIA196571 VIA196582:VIA196588 VIA196611:VIA196613 VIA196617:VIA196621 VIA262094:VIA262098 VIA262100:VIA262107 VIA262118:VIA262124 VIA262147:VIA262149 VIA262153:VIA262157 VIA327630:VIA327634 VIA327636:VIA327643 VIA327654:VIA327660 VIA327683:VIA327685 VIA327689:VIA327693 VIA393166:VIA393170 VIA393172:VIA393179 VIA393190:VIA393196 VIA393219:VIA393221 VIA393225:VIA393229 VIA458702:VIA458706 VIA458708:VIA458715 VIA458726:VIA458732 VIA458755:VIA458757 VIA458761:VIA458765 VIA524238:VIA524242 VIA524244:VIA524251 VIA524262:VIA524268 VIA524291:VIA524293 VIA524297:VIA524301 VIA589774:VIA589778 VIA589780:VIA589787 VIA589798:VIA589804 VIA589827:VIA589829 VIA589833:VIA589837 VIA655310:VIA655314 VIA655316:VIA655323 VIA655334:VIA655340 VIA655363:VIA655365 VIA655369:VIA655373 VIA720846:VIA720850 VIA720852:VIA720859 VIA720870:VIA720876 VIA720899:VIA720901 VIA720905:VIA720909 VIA786382:VIA786386 VIA786388:VIA786395 VIA786406:VIA786412 VIA786435:VIA786437 VIA786441:VIA786445 VIA851918:VIA851922 VIA851924:VIA851931 VIA851942:VIA851948 VIA851971:VIA851973 VIA851977:VIA851981 VIA917454:VIA917458 VIA917460:VIA917467 VIA917478:VIA917484 VIA917507:VIA917509 VIA917513:VIA917517 VIA982990:VIA982994 VIA982996:VIA983003 VIA983014:VIA983020 VIA983043:VIA983045 VIA983049:VIA983053 VRW65486:VRW65490 VRW65492:VRW65499 VRW65510:VRW65516 VRW65539:VRW65541 VRW65545:VRW65549 VRW131022:VRW131026 VRW131028:VRW131035 VRW131046:VRW131052 VRW131075:VRW131077 VRW131081:VRW131085 VRW196558:VRW196562 VRW196564:VRW196571 VRW196582:VRW196588 VRW196611:VRW196613 VRW196617:VRW196621 VRW262094:VRW262098 VRW262100:VRW262107 VRW262118:VRW262124 VRW262147:VRW262149 VRW262153:VRW262157 VRW327630:VRW327634 VRW327636:VRW327643 VRW327654:VRW327660 VRW327683:VRW327685 VRW327689:VRW327693 VRW393166:VRW393170 VRW393172:VRW393179 VRW393190:VRW393196 VRW393219:VRW393221 VRW393225:VRW393229 VRW458702:VRW458706 VRW458708:VRW458715 VRW458726:VRW458732 VRW458755:VRW458757 VRW458761:VRW458765 VRW524238:VRW524242 VRW524244:VRW524251 VRW524262:VRW524268 VRW524291:VRW524293 VRW524297:VRW524301 VRW589774:VRW589778 VRW589780:VRW589787 VRW589798:VRW589804 VRW589827:VRW589829 VRW589833:VRW589837 VRW655310:VRW655314 VRW655316:VRW655323 VRW655334:VRW655340 VRW655363:VRW655365 VRW655369:VRW655373 VRW720846:VRW720850 VRW720852:VRW720859 VRW720870:VRW720876 VRW720899:VRW720901 VRW720905:VRW720909 VRW786382:VRW786386 VRW786388:VRW786395 VRW786406:VRW786412 VRW786435:VRW786437 VRW786441:VRW786445 VRW851918:VRW851922 VRW851924:VRW851931 VRW851942:VRW851948 VRW851971:VRW851973 VRW851977:VRW851981 VRW917454:VRW917458 VRW917460:VRW917467 VRW917478:VRW917484 VRW917507:VRW917509 VRW917513:VRW917517 VRW982990:VRW982994 VRW982996:VRW983003 VRW983014:VRW983020 VRW983043:VRW983045 VRW983049:VRW983053 WBS65486:WBS65490 WBS65492:WBS65499 WBS65510:WBS65516 WBS65539:WBS65541 WBS65545:WBS65549 WBS131022:WBS131026 WBS131028:WBS131035 WBS131046:WBS131052 WBS131075:WBS131077 WBS131081:WBS131085 WBS196558:WBS196562 WBS196564:WBS196571 WBS196582:WBS196588 WBS196611:WBS196613 WBS196617:WBS196621 WBS262094:WBS262098 WBS262100:WBS262107 WBS262118:WBS262124 WBS262147:WBS262149 WBS262153:WBS262157 WBS327630:WBS327634 WBS327636:WBS327643 WBS327654:WBS327660 WBS327683:WBS327685 WBS327689:WBS327693 WBS393166:WBS393170 WBS393172:WBS393179 WBS393190:WBS393196 WBS393219:WBS393221 WBS393225:WBS393229 WBS458702:WBS458706 WBS458708:WBS458715 WBS458726:WBS458732 WBS458755:WBS458757 WBS458761:WBS458765 WBS524238:WBS524242 WBS524244:WBS524251 WBS524262:WBS524268 WBS524291:WBS524293 WBS524297:WBS524301 WBS589774:WBS589778 WBS589780:WBS589787 WBS589798:WBS589804 WBS589827:WBS589829 WBS589833:WBS589837 WBS655310:WBS655314 WBS655316:WBS655323 WBS655334:WBS655340 WBS655363:WBS655365 WBS655369:WBS655373 WBS720846:WBS720850 WBS720852:WBS720859 WBS720870:WBS720876 WBS720899:WBS720901 WBS720905:WBS720909 WBS786382:WBS786386 WBS786388:WBS786395 WBS786406:WBS786412 WBS786435:WBS786437 WBS786441:WBS786445 WBS851918:WBS851922 WBS851924:WBS851931 WBS851942:WBS851948 WBS851971:WBS851973 WBS851977:WBS851981 WBS917454:WBS917458 WBS917460:WBS917467 WBS917478:WBS917484 WBS917507:WBS917509 WBS917513:WBS917517 WBS982990:WBS982994 WBS982996:WBS983003 WBS983014:WBS983020 WBS983043:WBS983045 WBS983049:WBS983053 WLO65486:WLO65490 WLO65492:WLO65499 WLO65510:WLO65516 WLO65539:WLO65541 WLO65545:WLO65549 WLO131022:WLO131026 WLO131028:WLO131035 WLO131046:WLO131052 WLO131075:WLO131077 WLO131081:WLO131085 WLO196558:WLO196562 WLO196564:WLO196571 WLO196582:WLO196588 WLO196611:WLO196613 WLO196617:WLO196621 WLO262094:WLO262098 WLO262100:WLO262107 WLO262118:WLO262124 WLO262147:WLO262149 WLO262153:WLO262157 WLO327630:WLO327634 WLO327636:WLO327643 WLO327654:WLO327660 WLO327683:WLO327685 WLO327689:WLO327693 WLO393166:WLO393170 WLO393172:WLO393179 WLO393190:WLO393196 WLO393219:WLO393221 WLO393225:WLO393229 WLO458702:WLO458706 WLO458708:WLO458715 WLO458726:WLO458732 WLO458755:WLO458757 WLO458761:WLO458765 WLO524238:WLO524242 WLO524244:WLO524251 WLO524262:WLO524268 WLO524291:WLO524293 WLO524297:WLO524301 WLO589774:WLO589778 WLO589780:WLO589787 WLO589798:WLO589804 WLO589827:WLO589829 WLO589833:WLO589837 WLO655310:WLO655314 WLO655316:WLO655323 WLO655334:WLO655340 WLO655363:WLO655365 WLO655369:WLO655373 WLO720846:WLO720850 WLO720852:WLO720859 WLO720870:WLO720876 WLO720899:WLO720901 WLO720905:WLO720909 WLO786382:WLO786386 WLO786388:WLO786395 WLO786406:WLO786412 WLO786435:WLO786437 WLO786441:WLO786445 WLO851918:WLO851922 WLO851924:WLO851931 WLO851942:WLO851948 WLO851971:WLO851973 WLO851977:WLO851981 WLO917454:WLO917458 WLO917460:WLO917467 WLO917478:WLO917484 WLO917507:WLO917509 WLO917513:WLO917517 WLO982990:WLO982994 WLO982996:WLO983003 WLO983014:WLO983020 WLO983043:WLO983045 WLO983049:WLO983053 WVK65486:WVK65490 WVK65492:WVK65499 WVK65510:WVK65516 WVK65539:WVK65541 WVK65545:WVK65549 WVK131022:WVK131026 WVK131028:WVK131035 WVK131046:WVK131052 WVK131075:WVK131077 WVK131081:WVK131085 WVK196558:WVK196562 WVK196564:WVK196571 WVK196582:WVK196588 WVK196611:WVK196613 WVK196617:WVK196621 WVK262094:WVK262098 WVK262100:WVK262107 WVK262118:WVK262124 WVK262147:WVK262149 WVK262153:WVK262157 WVK327630:WVK327634 WVK327636:WVK327643 WVK327654:WVK327660 WVK327683:WVK327685 WVK327689:WVK327693 WVK393166:WVK393170 WVK393172:WVK393179 WVK393190:WVK393196 WVK393219:WVK393221 WVK393225:WVK393229 WVK458702:WVK458706 WVK458708:WVK458715 WVK458726:WVK458732 WVK458755:WVK458757 WVK458761:WVK458765 WVK524238:WVK524242 WVK524244:WVK524251 WVK524262:WVK524268 WVK524291:WVK524293 WVK524297:WVK524301 WVK589774:WVK589778 WVK589780:WVK589787 WVK589798:WVK589804 WVK589827:WVK589829 WVK589833:WVK589837 WVK655310:WVK655314 WVK655316:WVK655323 WVK655334:WVK655340 WVK655363:WVK655365 WVK655369:WVK655373 WVK720846:WVK720850 WVK720852:WVK720859 WVK720870:WVK720876 WVK720899:WVK720901 WVK720905:WVK720909 WVK786382:WVK786386 WVK786388:WVK786395 WVK786406:WVK786412 WVK786435:WVK786437 WVK786441:WVK786445 WVK851918:WVK851922 WVK851924:WVK851931 WVK851942:WVK851948 WVK851971:WVK851973 WVK851977:WVK851981 WVK917454:WVK917458 WVK917460:WVK917467 WVK917478:WVK917484 WVK917507:WVK917509 WVK917513:WVK917517 WVK982990:WVK982994 WVK982996:WVK983003 WVK983014:WVK983020 WVK983043:WVK983045 WVK983049:WVK983053">
      <formula1>"已接,未接"</formula1>
    </dataValidation>
    <dataValidation type="list" allowBlank="1" showInputMessage="1" showErrorMessage="1" sqref="H7 IV7 SR7 ACN7 AMJ7 AWF7 BGB7 BPX7 BZT7 CJP7 CTL7 DDH7 DND7 DWZ7 EGV7 EQR7 FAN7 FKJ7 FUF7 GEB7 GNX7 GXT7 HHP7 HRL7 IBH7 ILD7 IUZ7 JEV7 JOR7 JYN7 KIJ7 KSF7 LCB7 LLX7 LVT7 MFP7 MPL7 MZH7 NJD7 NSZ7 OCV7 OMR7 OWN7 PGJ7 PQF7 QAB7 QJX7 QTT7 RDP7 RNL7 RXH7 SHD7 SQZ7 TAV7 TKR7 TUN7 UEJ7 UOF7 UYB7 VHX7 VRT7 WBP7 WLL7 WVH7 JA8 SW8 ACS8 AMO8 AWK8 BGG8 BQC8 BZY8 CJU8 CTQ8 DDM8 DNI8 DXE8 EHA8 EQW8 FAS8 FKO8 FUK8 GEG8 GOC8 GXY8 HHU8 HRQ8 IBM8 ILI8 IVE8 JFA8 JOW8 JYS8 KIO8 KSK8 LCG8 LMC8 LVY8 MFU8 MPQ8 MZM8 NJI8 NTE8 ODA8 OMW8 OWS8 PGO8 PQK8 QAG8 QKC8 QTY8 RDU8 RNQ8 RXM8 SHI8 SRE8 TBA8 TKW8 TUS8 UEO8 UOK8 UYG8 VIC8 VRY8 WBU8 WLQ8 WVM8 H65484:H65500 H65502:H65507 H65509:H65536 H65538:H65541 H65543:H65565 H131020:H131036 H131038:H131043 H131045:H131072 H131074:H131077 H131079:H131101 H196556:H196572 H196574:H196579 H196581:H196608 H196610:H196613 H196615:H196637 H262092:H262108 H262110:H262115 H262117:H262144 H262146:H262149 H262151:H262173 H327628:H327644 H327646:H327651 H327653:H327680 H327682:H327685 H327687:H327709 H393164:H393180 H393182:H393187 H393189:H393216 H393218:H393221 H393223:H393245 H458700:H458716 H458718:H458723 H458725:H458752 H458754:H458757 H458759:H458781 H524236:H524252 H524254:H524259 H524261:H524288 H524290:H524293 H524295:H524317 H589772:H589788 H589790:H589795 H589797:H589824 H589826:H589829 H589831:H589853 H655308:H655324 H655326:H655331 H655333:H655360 H655362:H655365 H655367:H655389 H720844:H720860 H720862:H720867 H720869:H720896 H720898:H720901 H720903:H720925 H786380:H786396 H786398:H786403 H786405:H786432 H786434:H786437 H786439:H786461 H851916:H851932 H851934:H851939 H851941:H851968 H851970:H851973 H851975:H851997 H917452:H917468 H917470:H917475 H917477:H917504 H917506:H917509 H917511:H917533 H982988:H983004 H983006:H983011 H983013:H983040 H983042:H983045 H983047:H983069 IV65484:IV65500 IV65502:IV65507 IV65509:IV65536 IV65538:IV65541 IV65543:IV65565 IV131020:IV131036 IV131038:IV131043 IV131045:IV131072 IV131074:IV131077 IV131079:IV131101 IV196556:IV196572 IV196574:IV196579 IV196581:IV196608 IV196610:IV196613 IV196615:IV196637 IV262092:IV262108 IV262110:IV262115 IV262117:IV262144 IV262146:IV262149 IV262151:IV262173 IV327628:IV327644 IV327646:IV327651 IV327653:IV327680 IV327682:IV327685 IV327687:IV327709 IV393164:IV393180 IV393182:IV393187 IV393189:IV393216 IV393218:IV393221 IV393223:IV393245 IV458700:IV458716 IV458718:IV458723 IV458725:IV458752 IV458754:IV458757 IV458759:IV458781 IV524236:IV524252 IV524254:IV524259 IV524261:IV524288 IV524290:IV524293 IV524295:IV524317 IV589772:IV589788 IV589790:IV589795 IV589797:IV589824 IV589826:IV589829 IV589831:IV589853 IV655308:IV655324 IV655326:IV655331 IV655333:IV655360 IV655362:IV655365 IV655367:IV655389 IV720844:IV720860 IV720862:IV720867 IV720869:IV720896 IV720898:IV720901 IV720903:IV720925 IV786380:IV786396 IV786398:IV786403 IV786405:IV786432 IV786434:IV786437 IV786439:IV786461 IV851916:IV851932 IV851934:IV851939 IV851941:IV851968 IV851970:IV851973 IV851975:IV851997 IV917452:IV917468 IV917470:IV917475 IV917477:IV917504 IV917506:IV917509 IV917511:IV917533 IV982988:IV983004 IV983006:IV983011 IV983013:IV983040 IV983042:IV983045 IV983047:IV983069 SR65484:SR65500 SR65502:SR65507 SR65509:SR65536 SR65538:SR65541 SR65543:SR65565 SR131020:SR131036 SR131038:SR131043 SR131045:SR131072 SR131074:SR131077 SR131079:SR131101 SR196556:SR196572 SR196574:SR196579 SR196581:SR196608 SR196610:SR196613 SR196615:SR196637 SR262092:SR262108 SR262110:SR262115 SR262117:SR262144 SR262146:SR262149 SR262151:SR262173 SR327628:SR327644 SR327646:SR327651 SR327653:SR327680 SR327682:SR327685 SR327687:SR327709 SR393164:SR393180 SR393182:SR393187 SR393189:SR393216 SR393218:SR393221 SR393223:SR393245 SR458700:SR458716 SR458718:SR458723 SR458725:SR458752 SR458754:SR458757 SR458759:SR458781 SR524236:SR524252 SR524254:SR524259 SR524261:SR524288 SR524290:SR524293 SR524295:SR524317 SR589772:SR589788 SR589790:SR589795 SR589797:SR589824 SR589826:SR589829 SR589831:SR589853 SR655308:SR655324 SR655326:SR655331 SR655333:SR655360 SR655362:SR655365 SR655367:SR655389 SR720844:SR720860 SR720862:SR720867 SR720869:SR720896 SR720898:SR720901 SR720903:SR720925 SR786380:SR786396 SR786398:SR786403 SR786405:SR786432 SR786434:SR786437 SR786439:SR786461 SR851916:SR851932 SR851934:SR851939 SR851941:SR851968 SR851970:SR851973 SR851975:SR851997 SR917452:SR917468 SR917470:SR917475 SR917477:SR917504 SR917506:SR917509 SR917511:SR917533 SR982988:SR983004 SR983006:SR983011 SR983013:SR983040 SR983042:SR983045 SR983047:SR983069 ACN65484:ACN65500 ACN65502:ACN65507 ACN65509:ACN65536 ACN65538:ACN65541 ACN65543:ACN65565 ACN131020:ACN131036 ACN131038:ACN131043 ACN131045:ACN131072 ACN131074:ACN131077 ACN131079:ACN131101 ACN196556:ACN196572 ACN196574:ACN196579 ACN196581:ACN196608 ACN196610:ACN196613 ACN196615:ACN196637 ACN262092:ACN262108 ACN262110:ACN262115 ACN262117:ACN262144 ACN262146:ACN262149 ACN262151:ACN262173 ACN327628:ACN327644 ACN327646:ACN327651 ACN327653:ACN327680 ACN327682:ACN327685 ACN327687:ACN327709 ACN393164:ACN393180 ACN393182:ACN393187 ACN393189:ACN393216 ACN393218:ACN393221 ACN393223:ACN393245 ACN458700:ACN458716 ACN458718:ACN458723 ACN458725:ACN458752 ACN458754:ACN458757 ACN458759:ACN458781 ACN524236:ACN524252 ACN524254:ACN524259 ACN524261:ACN524288 ACN524290:ACN524293 ACN524295:ACN524317 ACN589772:ACN589788 ACN589790:ACN589795 ACN589797:ACN589824 ACN589826:ACN589829 ACN589831:ACN589853 ACN655308:ACN655324 ACN655326:ACN655331 ACN655333:ACN655360 ACN655362:ACN655365 ACN655367:ACN655389 ACN720844:ACN720860 ACN720862:ACN720867 ACN720869:ACN720896 ACN720898:ACN720901 ACN720903:ACN720925 ACN786380:ACN786396 ACN786398:ACN786403 ACN786405:ACN786432 ACN786434:ACN786437 ACN786439:ACN786461 ACN851916:ACN851932 ACN851934:ACN851939 ACN851941:ACN851968 ACN851970:ACN851973 ACN851975:ACN851997 ACN917452:ACN917468 ACN917470:ACN917475 ACN917477:ACN917504 ACN917506:ACN917509 ACN917511:ACN917533 ACN982988:ACN983004 ACN983006:ACN983011 ACN983013:ACN983040 ACN983042:ACN983045 ACN983047:ACN983069 AMJ65484:AMJ65500 AMJ65502:AMJ65507 AMJ65509:AMJ65536 AMJ65538:AMJ65541 AMJ65543:AMJ65565 AMJ131020:AMJ131036 AMJ131038:AMJ131043 AMJ131045:AMJ131072 AMJ131074:AMJ131077 AMJ131079:AMJ131101 AMJ196556:AMJ196572 AMJ196574:AMJ196579 AMJ196581:AMJ196608 AMJ196610:AMJ196613 AMJ196615:AMJ196637 AMJ262092:AMJ262108 AMJ262110:AMJ262115 AMJ262117:AMJ262144 AMJ262146:AMJ262149 AMJ262151:AMJ262173 AMJ327628:AMJ327644 AMJ327646:AMJ327651 AMJ327653:AMJ327680 AMJ327682:AMJ327685 AMJ327687:AMJ327709 AMJ393164:AMJ393180 AMJ393182:AMJ393187 AMJ393189:AMJ393216 AMJ393218:AMJ393221 AMJ393223:AMJ393245 AMJ458700:AMJ458716 AMJ458718:AMJ458723 AMJ458725:AMJ458752 AMJ458754:AMJ458757 AMJ458759:AMJ458781 AMJ524236:AMJ524252 AMJ524254:AMJ524259 AMJ524261:AMJ524288 AMJ524290:AMJ524293 AMJ524295:AMJ524317 AMJ589772:AMJ589788 AMJ589790:AMJ589795 AMJ589797:AMJ589824 AMJ589826:AMJ589829 AMJ589831:AMJ589853 AMJ655308:AMJ655324 AMJ655326:AMJ655331 AMJ655333:AMJ655360 AMJ655362:AMJ655365 AMJ655367:AMJ655389 AMJ720844:AMJ720860 AMJ720862:AMJ720867 AMJ720869:AMJ720896 AMJ720898:AMJ720901 AMJ720903:AMJ720925 AMJ786380:AMJ786396 AMJ786398:AMJ786403 AMJ786405:AMJ786432 AMJ786434:AMJ786437 AMJ786439:AMJ786461 AMJ851916:AMJ851932 AMJ851934:AMJ851939 AMJ851941:AMJ851968 AMJ851970:AMJ851973 AMJ851975:AMJ851997 AMJ917452:AMJ917468 AMJ917470:AMJ917475 AMJ917477:AMJ917504 AMJ917506:AMJ917509 AMJ917511:AMJ917533 AMJ982988:AMJ983004 AMJ983006:AMJ983011 AMJ983013:AMJ983040 AMJ983042:AMJ983045 AMJ983047:AMJ983069 AWF65484:AWF65500 AWF65502:AWF65507 AWF65509:AWF65536 AWF65538:AWF65541 AWF65543:AWF65565 AWF131020:AWF131036 AWF131038:AWF131043 AWF131045:AWF131072 AWF131074:AWF131077 AWF131079:AWF131101 AWF196556:AWF196572 AWF196574:AWF196579 AWF196581:AWF196608 AWF196610:AWF196613 AWF196615:AWF196637 AWF262092:AWF262108 AWF262110:AWF262115 AWF262117:AWF262144 AWF262146:AWF262149 AWF262151:AWF262173 AWF327628:AWF327644 AWF327646:AWF327651 AWF327653:AWF327680 AWF327682:AWF327685 AWF327687:AWF327709 AWF393164:AWF393180 AWF393182:AWF393187 AWF393189:AWF393216 AWF393218:AWF393221 AWF393223:AWF393245 AWF458700:AWF458716 AWF458718:AWF458723 AWF458725:AWF458752 AWF458754:AWF458757 AWF458759:AWF458781 AWF524236:AWF524252 AWF524254:AWF524259 AWF524261:AWF524288 AWF524290:AWF524293 AWF524295:AWF524317 AWF589772:AWF589788 AWF589790:AWF589795 AWF589797:AWF589824 AWF589826:AWF589829 AWF589831:AWF589853 AWF655308:AWF655324 AWF655326:AWF655331 AWF655333:AWF655360 AWF655362:AWF655365 AWF655367:AWF655389 AWF720844:AWF720860 AWF720862:AWF720867 AWF720869:AWF720896 AWF720898:AWF720901 AWF720903:AWF720925 AWF786380:AWF786396 AWF786398:AWF786403 AWF786405:AWF786432 AWF786434:AWF786437 AWF786439:AWF786461 AWF851916:AWF851932 AWF851934:AWF851939 AWF851941:AWF851968 AWF851970:AWF851973 AWF851975:AWF851997 AWF917452:AWF917468 AWF917470:AWF917475 AWF917477:AWF917504 AWF917506:AWF917509 AWF917511:AWF917533 AWF982988:AWF983004 AWF983006:AWF983011 AWF983013:AWF983040 AWF983042:AWF983045 AWF983047:AWF983069 BGB65484:BGB65500 BGB65502:BGB65507 BGB65509:BGB65536 BGB65538:BGB65541 BGB65543:BGB65565 BGB131020:BGB131036 BGB131038:BGB131043 BGB131045:BGB131072 BGB131074:BGB131077 BGB131079:BGB131101 BGB196556:BGB196572 BGB196574:BGB196579 BGB196581:BGB196608 BGB196610:BGB196613 BGB196615:BGB196637 BGB262092:BGB262108 BGB262110:BGB262115 BGB262117:BGB262144 BGB262146:BGB262149 BGB262151:BGB262173 BGB327628:BGB327644 BGB327646:BGB327651 BGB327653:BGB327680 BGB327682:BGB327685 BGB327687:BGB327709 BGB393164:BGB393180 BGB393182:BGB393187 BGB393189:BGB393216 BGB393218:BGB393221 BGB393223:BGB393245 BGB458700:BGB458716 BGB458718:BGB458723 BGB458725:BGB458752 BGB458754:BGB458757 BGB458759:BGB458781 BGB524236:BGB524252 BGB524254:BGB524259 BGB524261:BGB524288 BGB524290:BGB524293 BGB524295:BGB524317 BGB589772:BGB589788 BGB589790:BGB589795 BGB589797:BGB589824 BGB589826:BGB589829 BGB589831:BGB589853 BGB655308:BGB655324 BGB655326:BGB655331 BGB655333:BGB655360 BGB655362:BGB655365 BGB655367:BGB655389 BGB720844:BGB720860 BGB720862:BGB720867 BGB720869:BGB720896 BGB720898:BGB720901 BGB720903:BGB720925 BGB786380:BGB786396 BGB786398:BGB786403 BGB786405:BGB786432 BGB786434:BGB786437 BGB786439:BGB786461 BGB851916:BGB851932 BGB851934:BGB851939 BGB851941:BGB851968 BGB851970:BGB851973 BGB851975:BGB851997 BGB917452:BGB917468 BGB917470:BGB917475 BGB917477:BGB917504 BGB917506:BGB917509 BGB917511:BGB917533 BGB982988:BGB983004 BGB983006:BGB983011 BGB983013:BGB983040 BGB983042:BGB983045 BGB983047:BGB983069 BPX65484:BPX65500 BPX65502:BPX65507 BPX65509:BPX65536 BPX65538:BPX65541 BPX65543:BPX65565 BPX131020:BPX131036 BPX131038:BPX131043 BPX131045:BPX131072 BPX131074:BPX131077 BPX131079:BPX131101 BPX196556:BPX196572 BPX196574:BPX196579 BPX196581:BPX196608 BPX196610:BPX196613 BPX196615:BPX196637 BPX262092:BPX262108 BPX262110:BPX262115 BPX262117:BPX262144 BPX262146:BPX262149 BPX262151:BPX262173 BPX327628:BPX327644 BPX327646:BPX327651 BPX327653:BPX327680 BPX327682:BPX327685 BPX327687:BPX327709 BPX393164:BPX393180 BPX393182:BPX393187 BPX393189:BPX393216 BPX393218:BPX393221 BPX393223:BPX393245 BPX458700:BPX458716 BPX458718:BPX458723 BPX458725:BPX458752 BPX458754:BPX458757 BPX458759:BPX458781 BPX524236:BPX524252 BPX524254:BPX524259 BPX524261:BPX524288 BPX524290:BPX524293 BPX524295:BPX524317 BPX589772:BPX589788 BPX589790:BPX589795 BPX589797:BPX589824 BPX589826:BPX589829 BPX589831:BPX589853 BPX655308:BPX655324 BPX655326:BPX655331 BPX655333:BPX655360 BPX655362:BPX655365 BPX655367:BPX655389 BPX720844:BPX720860 BPX720862:BPX720867 BPX720869:BPX720896 BPX720898:BPX720901 BPX720903:BPX720925 BPX786380:BPX786396 BPX786398:BPX786403 BPX786405:BPX786432 BPX786434:BPX786437 BPX786439:BPX786461 BPX851916:BPX851932 BPX851934:BPX851939 BPX851941:BPX851968 BPX851970:BPX851973 BPX851975:BPX851997 BPX917452:BPX917468 BPX917470:BPX917475 BPX917477:BPX917504 BPX917506:BPX917509 BPX917511:BPX917533 BPX982988:BPX983004 BPX983006:BPX983011 BPX983013:BPX983040 BPX983042:BPX983045 BPX983047:BPX983069 BZT65484:BZT65500 BZT65502:BZT65507 BZT65509:BZT65536 BZT65538:BZT65541 BZT65543:BZT65565 BZT131020:BZT131036 BZT131038:BZT131043 BZT131045:BZT131072 BZT131074:BZT131077 BZT131079:BZT131101 BZT196556:BZT196572 BZT196574:BZT196579 BZT196581:BZT196608 BZT196610:BZT196613 BZT196615:BZT196637 BZT262092:BZT262108 BZT262110:BZT262115 BZT262117:BZT262144 BZT262146:BZT262149 BZT262151:BZT262173 BZT327628:BZT327644 BZT327646:BZT327651 BZT327653:BZT327680 BZT327682:BZT327685 BZT327687:BZT327709 BZT393164:BZT393180 BZT393182:BZT393187 BZT393189:BZT393216 BZT393218:BZT393221 BZT393223:BZT393245 BZT458700:BZT458716 BZT458718:BZT458723 BZT458725:BZT458752 BZT458754:BZT458757 BZT458759:BZT458781 BZT524236:BZT524252 BZT524254:BZT524259 BZT524261:BZT524288 BZT524290:BZT524293 BZT524295:BZT524317 BZT589772:BZT589788 BZT589790:BZT589795 BZT589797:BZT589824 BZT589826:BZT589829 BZT589831:BZT589853 BZT655308:BZT655324 BZT655326:BZT655331 BZT655333:BZT655360 BZT655362:BZT655365 BZT655367:BZT655389 BZT720844:BZT720860 BZT720862:BZT720867 BZT720869:BZT720896 BZT720898:BZT720901 BZT720903:BZT720925 BZT786380:BZT786396 BZT786398:BZT786403 BZT786405:BZT786432 BZT786434:BZT786437 BZT786439:BZT786461 BZT851916:BZT851932 BZT851934:BZT851939 BZT851941:BZT851968 BZT851970:BZT851973 BZT851975:BZT851997 BZT917452:BZT917468 BZT917470:BZT917475 BZT917477:BZT917504 BZT917506:BZT917509 BZT917511:BZT917533 BZT982988:BZT983004 BZT983006:BZT983011 BZT983013:BZT983040 BZT983042:BZT983045 BZT983047:BZT983069 CJP65484:CJP65500 CJP65502:CJP65507 CJP65509:CJP65536 CJP65538:CJP65541 CJP65543:CJP65565 CJP131020:CJP131036 CJP131038:CJP131043 CJP131045:CJP131072 CJP131074:CJP131077 CJP131079:CJP131101 CJP196556:CJP196572 CJP196574:CJP196579 CJP196581:CJP196608 CJP196610:CJP196613 CJP196615:CJP196637 CJP262092:CJP262108 CJP262110:CJP262115 CJP262117:CJP262144 CJP262146:CJP262149 CJP262151:CJP262173 CJP327628:CJP327644 CJP327646:CJP327651 CJP327653:CJP327680 CJP327682:CJP327685 CJP327687:CJP327709 CJP393164:CJP393180 CJP393182:CJP393187 CJP393189:CJP393216 CJP393218:CJP393221 CJP393223:CJP393245 CJP458700:CJP458716 CJP458718:CJP458723 CJP458725:CJP458752 CJP458754:CJP458757 CJP458759:CJP458781 CJP524236:CJP524252 CJP524254:CJP524259 CJP524261:CJP524288 CJP524290:CJP524293 CJP524295:CJP524317 CJP589772:CJP589788 CJP589790:CJP589795 CJP589797:CJP589824 CJP589826:CJP589829 CJP589831:CJP589853 CJP655308:CJP655324 CJP655326:CJP655331 CJP655333:CJP655360 CJP655362:CJP655365 CJP655367:CJP655389 CJP720844:CJP720860 CJP720862:CJP720867 CJP720869:CJP720896 CJP720898:CJP720901 CJP720903:CJP720925 CJP786380:CJP786396 CJP786398:CJP786403 CJP786405:CJP786432 CJP786434:CJP786437 CJP786439:CJP786461 CJP851916:CJP851932 CJP851934:CJP851939 CJP851941:CJP851968 CJP851970:CJP851973 CJP851975:CJP851997 CJP917452:CJP917468 CJP917470:CJP917475 CJP917477:CJP917504 CJP917506:CJP917509 CJP917511:CJP917533 CJP982988:CJP983004 CJP983006:CJP983011 CJP983013:CJP983040 CJP983042:CJP983045 CJP983047:CJP983069 CTL65484:CTL65500 CTL65502:CTL65507 CTL65509:CTL65536 CTL65538:CTL65541 CTL65543:CTL65565 CTL131020:CTL131036 CTL131038:CTL131043 CTL131045:CTL131072 CTL131074:CTL131077 CTL131079:CTL131101 CTL196556:CTL196572 CTL196574:CTL196579 CTL196581:CTL196608 CTL196610:CTL196613 CTL196615:CTL196637 CTL262092:CTL262108 CTL262110:CTL262115 CTL262117:CTL262144 CTL262146:CTL262149 CTL262151:CTL262173 CTL327628:CTL327644 CTL327646:CTL327651 CTL327653:CTL327680 CTL327682:CTL327685 CTL327687:CTL327709 CTL393164:CTL393180 CTL393182:CTL393187 CTL393189:CTL393216 CTL393218:CTL393221 CTL393223:CTL393245 CTL458700:CTL458716 CTL458718:CTL458723 CTL458725:CTL458752 CTL458754:CTL458757 CTL458759:CTL458781 CTL524236:CTL524252 CTL524254:CTL524259 CTL524261:CTL524288 CTL524290:CTL524293 CTL524295:CTL524317 CTL589772:CTL589788 CTL589790:CTL589795 CTL589797:CTL589824 CTL589826:CTL589829 CTL589831:CTL589853 CTL655308:CTL655324 CTL655326:CTL655331 CTL655333:CTL655360 CTL655362:CTL655365 CTL655367:CTL655389 CTL720844:CTL720860 CTL720862:CTL720867 CTL720869:CTL720896 CTL720898:CTL720901 CTL720903:CTL720925 CTL786380:CTL786396 CTL786398:CTL786403 CTL786405:CTL786432 CTL786434:CTL786437 CTL786439:CTL786461 CTL851916:CTL851932 CTL851934:CTL851939 CTL851941:CTL851968 CTL851970:CTL851973 CTL851975:CTL851997 CTL917452:CTL917468 CTL917470:CTL917475 CTL917477:CTL917504 CTL917506:CTL917509 CTL917511:CTL917533 CTL982988:CTL983004 CTL983006:CTL983011 CTL983013:CTL983040 CTL983042:CTL983045 CTL983047:CTL983069 DDH65484:DDH65500 DDH65502:DDH65507 DDH65509:DDH65536 DDH65538:DDH65541 DDH65543:DDH65565 DDH131020:DDH131036 DDH131038:DDH131043 DDH131045:DDH131072 DDH131074:DDH131077 DDH131079:DDH131101 DDH196556:DDH196572 DDH196574:DDH196579 DDH196581:DDH196608 DDH196610:DDH196613 DDH196615:DDH196637 DDH262092:DDH262108 DDH262110:DDH262115 DDH262117:DDH262144 DDH262146:DDH262149 DDH262151:DDH262173 DDH327628:DDH327644 DDH327646:DDH327651 DDH327653:DDH327680 DDH327682:DDH327685 DDH327687:DDH327709 DDH393164:DDH393180 DDH393182:DDH393187 DDH393189:DDH393216 DDH393218:DDH393221 DDH393223:DDH393245 DDH458700:DDH458716 DDH458718:DDH458723 DDH458725:DDH458752 DDH458754:DDH458757 DDH458759:DDH458781 DDH524236:DDH524252 DDH524254:DDH524259 DDH524261:DDH524288 DDH524290:DDH524293 DDH524295:DDH524317 DDH589772:DDH589788 DDH589790:DDH589795 DDH589797:DDH589824 DDH589826:DDH589829 DDH589831:DDH589853 DDH655308:DDH655324 DDH655326:DDH655331 DDH655333:DDH655360 DDH655362:DDH655365 DDH655367:DDH655389 DDH720844:DDH720860 DDH720862:DDH720867 DDH720869:DDH720896 DDH720898:DDH720901 DDH720903:DDH720925 DDH786380:DDH786396 DDH786398:DDH786403 DDH786405:DDH786432 DDH786434:DDH786437 DDH786439:DDH786461 DDH851916:DDH851932 DDH851934:DDH851939 DDH851941:DDH851968 DDH851970:DDH851973 DDH851975:DDH851997 DDH917452:DDH917468 DDH917470:DDH917475 DDH917477:DDH917504 DDH917506:DDH917509 DDH917511:DDH917533 DDH982988:DDH983004 DDH983006:DDH983011 DDH983013:DDH983040 DDH983042:DDH983045 DDH983047:DDH983069 DND65484:DND65500 DND65502:DND65507 DND65509:DND65536 DND65538:DND65541 DND65543:DND65565 DND131020:DND131036 DND131038:DND131043 DND131045:DND131072 DND131074:DND131077 DND131079:DND131101 DND196556:DND196572 DND196574:DND196579 DND196581:DND196608 DND196610:DND196613 DND196615:DND196637 DND262092:DND262108 DND262110:DND262115 DND262117:DND262144 DND262146:DND262149 DND262151:DND262173 DND327628:DND327644 DND327646:DND327651 DND327653:DND327680 DND327682:DND327685 DND327687:DND327709 DND393164:DND393180 DND393182:DND393187 DND393189:DND393216 DND393218:DND393221 DND393223:DND393245 DND458700:DND458716 DND458718:DND458723 DND458725:DND458752 DND458754:DND458757 DND458759:DND458781 DND524236:DND524252 DND524254:DND524259 DND524261:DND524288 DND524290:DND524293 DND524295:DND524317 DND589772:DND589788 DND589790:DND589795 DND589797:DND589824 DND589826:DND589829 DND589831:DND589853 DND655308:DND655324 DND655326:DND655331 DND655333:DND655360 DND655362:DND655365 DND655367:DND655389 DND720844:DND720860 DND720862:DND720867 DND720869:DND720896 DND720898:DND720901 DND720903:DND720925 DND786380:DND786396 DND786398:DND786403 DND786405:DND786432 DND786434:DND786437 DND786439:DND786461 DND851916:DND851932 DND851934:DND851939 DND851941:DND851968 DND851970:DND851973 DND851975:DND851997 DND917452:DND917468 DND917470:DND917475 DND917477:DND917504 DND917506:DND917509 DND917511:DND917533 DND982988:DND983004 DND983006:DND983011 DND983013:DND983040 DND983042:DND983045 DND983047:DND983069 DWZ65484:DWZ65500 DWZ65502:DWZ65507 DWZ65509:DWZ65536 DWZ65538:DWZ65541 DWZ65543:DWZ65565 DWZ131020:DWZ131036 DWZ131038:DWZ131043 DWZ131045:DWZ131072 DWZ131074:DWZ131077 DWZ131079:DWZ131101 DWZ196556:DWZ196572 DWZ196574:DWZ196579 DWZ196581:DWZ196608 DWZ196610:DWZ196613 DWZ196615:DWZ196637 DWZ262092:DWZ262108 DWZ262110:DWZ262115 DWZ262117:DWZ262144 DWZ262146:DWZ262149 DWZ262151:DWZ262173 DWZ327628:DWZ327644 DWZ327646:DWZ327651 DWZ327653:DWZ327680 DWZ327682:DWZ327685 DWZ327687:DWZ327709 DWZ393164:DWZ393180 DWZ393182:DWZ393187 DWZ393189:DWZ393216 DWZ393218:DWZ393221 DWZ393223:DWZ393245 DWZ458700:DWZ458716 DWZ458718:DWZ458723 DWZ458725:DWZ458752 DWZ458754:DWZ458757 DWZ458759:DWZ458781 DWZ524236:DWZ524252 DWZ524254:DWZ524259 DWZ524261:DWZ524288 DWZ524290:DWZ524293 DWZ524295:DWZ524317 DWZ589772:DWZ589788 DWZ589790:DWZ589795 DWZ589797:DWZ589824 DWZ589826:DWZ589829 DWZ589831:DWZ589853 DWZ655308:DWZ655324 DWZ655326:DWZ655331 DWZ655333:DWZ655360 DWZ655362:DWZ655365 DWZ655367:DWZ655389 DWZ720844:DWZ720860 DWZ720862:DWZ720867 DWZ720869:DWZ720896 DWZ720898:DWZ720901 DWZ720903:DWZ720925 DWZ786380:DWZ786396 DWZ786398:DWZ786403 DWZ786405:DWZ786432 DWZ786434:DWZ786437 DWZ786439:DWZ786461 DWZ851916:DWZ851932 DWZ851934:DWZ851939 DWZ851941:DWZ851968 DWZ851970:DWZ851973 DWZ851975:DWZ851997 DWZ917452:DWZ917468 DWZ917470:DWZ917475 DWZ917477:DWZ917504 DWZ917506:DWZ917509 DWZ917511:DWZ917533 DWZ982988:DWZ983004 DWZ983006:DWZ983011 DWZ983013:DWZ983040 DWZ983042:DWZ983045 DWZ983047:DWZ983069 EGV65484:EGV65500 EGV65502:EGV65507 EGV65509:EGV65536 EGV65538:EGV65541 EGV65543:EGV65565 EGV131020:EGV131036 EGV131038:EGV131043 EGV131045:EGV131072 EGV131074:EGV131077 EGV131079:EGV131101 EGV196556:EGV196572 EGV196574:EGV196579 EGV196581:EGV196608 EGV196610:EGV196613 EGV196615:EGV196637 EGV262092:EGV262108 EGV262110:EGV262115 EGV262117:EGV262144 EGV262146:EGV262149 EGV262151:EGV262173 EGV327628:EGV327644 EGV327646:EGV327651 EGV327653:EGV327680 EGV327682:EGV327685 EGV327687:EGV327709 EGV393164:EGV393180 EGV393182:EGV393187 EGV393189:EGV393216 EGV393218:EGV393221 EGV393223:EGV393245 EGV458700:EGV458716 EGV458718:EGV458723 EGV458725:EGV458752 EGV458754:EGV458757 EGV458759:EGV458781 EGV524236:EGV524252 EGV524254:EGV524259 EGV524261:EGV524288 EGV524290:EGV524293 EGV524295:EGV524317 EGV589772:EGV589788 EGV589790:EGV589795 EGV589797:EGV589824 EGV589826:EGV589829 EGV589831:EGV589853 EGV655308:EGV655324 EGV655326:EGV655331 EGV655333:EGV655360 EGV655362:EGV655365 EGV655367:EGV655389 EGV720844:EGV720860 EGV720862:EGV720867 EGV720869:EGV720896 EGV720898:EGV720901 EGV720903:EGV720925 EGV786380:EGV786396 EGV786398:EGV786403 EGV786405:EGV786432 EGV786434:EGV786437 EGV786439:EGV786461 EGV851916:EGV851932 EGV851934:EGV851939 EGV851941:EGV851968 EGV851970:EGV851973 EGV851975:EGV851997 EGV917452:EGV917468 EGV917470:EGV917475 EGV917477:EGV917504 EGV917506:EGV917509 EGV917511:EGV917533 EGV982988:EGV983004 EGV983006:EGV983011 EGV983013:EGV983040 EGV983042:EGV983045 EGV983047:EGV983069 EQR65484:EQR65500 EQR65502:EQR65507 EQR65509:EQR65536 EQR65538:EQR65541 EQR65543:EQR65565 EQR131020:EQR131036 EQR131038:EQR131043 EQR131045:EQR131072 EQR131074:EQR131077 EQR131079:EQR131101 EQR196556:EQR196572 EQR196574:EQR196579 EQR196581:EQR196608 EQR196610:EQR196613 EQR196615:EQR196637 EQR262092:EQR262108 EQR262110:EQR262115 EQR262117:EQR262144 EQR262146:EQR262149 EQR262151:EQR262173 EQR327628:EQR327644 EQR327646:EQR327651 EQR327653:EQR327680 EQR327682:EQR327685 EQR327687:EQR327709 EQR393164:EQR393180 EQR393182:EQR393187 EQR393189:EQR393216 EQR393218:EQR393221 EQR393223:EQR393245 EQR458700:EQR458716 EQR458718:EQR458723 EQR458725:EQR458752 EQR458754:EQR458757 EQR458759:EQR458781 EQR524236:EQR524252 EQR524254:EQR524259 EQR524261:EQR524288 EQR524290:EQR524293 EQR524295:EQR524317 EQR589772:EQR589788 EQR589790:EQR589795 EQR589797:EQR589824 EQR589826:EQR589829 EQR589831:EQR589853 EQR655308:EQR655324 EQR655326:EQR655331 EQR655333:EQR655360 EQR655362:EQR655365 EQR655367:EQR655389 EQR720844:EQR720860 EQR720862:EQR720867 EQR720869:EQR720896 EQR720898:EQR720901 EQR720903:EQR720925 EQR786380:EQR786396 EQR786398:EQR786403 EQR786405:EQR786432 EQR786434:EQR786437 EQR786439:EQR786461 EQR851916:EQR851932 EQR851934:EQR851939 EQR851941:EQR851968 EQR851970:EQR851973 EQR851975:EQR851997 EQR917452:EQR917468 EQR917470:EQR917475 EQR917477:EQR917504 EQR917506:EQR917509 EQR917511:EQR917533 EQR982988:EQR983004 EQR983006:EQR983011 EQR983013:EQR983040 EQR983042:EQR983045 EQR983047:EQR983069 FAN65484:FAN65500 FAN65502:FAN65507 FAN65509:FAN65536 FAN65538:FAN65541 FAN65543:FAN65565 FAN131020:FAN131036 FAN131038:FAN131043 FAN131045:FAN131072 FAN131074:FAN131077 FAN131079:FAN131101 FAN196556:FAN196572 FAN196574:FAN196579 FAN196581:FAN196608 FAN196610:FAN196613 FAN196615:FAN196637 FAN262092:FAN262108 FAN262110:FAN262115 FAN262117:FAN262144 FAN262146:FAN262149 FAN262151:FAN262173 FAN327628:FAN327644 FAN327646:FAN327651 FAN327653:FAN327680 FAN327682:FAN327685 FAN327687:FAN327709 FAN393164:FAN393180 FAN393182:FAN393187 FAN393189:FAN393216 FAN393218:FAN393221 FAN393223:FAN393245 FAN458700:FAN458716 FAN458718:FAN458723 FAN458725:FAN458752 FAN458754:FAN458757 FAN458759:FAN458781 FAN524236:FAN524252 FAN524254:FAN524259 FAN524261:FAN524288 FAN524290:FAN524293 FAN524295:FAN524317 FAN589772:FAN589788 FAN589790:FAN589795 FAN589797:FAN589824 FAN589826:FAN589829 FAN589831:FAN589853 FAN655308:FAN655324 FAN655326:FAN655331 FAN655333:FAN655360 FAN655362:FAN655365 FAN655367:FAN655389 FAN720844:FAN720860 FAN720862:FAN720867 FAN720869:FAN720896 FAN720898:FAN720901 FAN720903:FAN720925 FAN786380:FAN786396 FAN786398:FAN786403 FAN786405:FAN786432 FAN786434:FAN786437 FAN786439:FAN786461 FAN851916:FAN851932 FAN851934:FAN851939 FAN851941:FAN851968 FAN851970:FAN851973 FAN851975:FAN851997 FAN917452:FAN917468 FAN917470:FAN917475 FAN917477:FAN917504 FAN917506:FAN917509 FAN917511:FAN917533 FAN982988:FAN983004 FAN983006:FAN983011 FAN983013:FAN983040 FAN983042:FAN983045 FAN983047:FAN983069 FKJ65484:FKJ65500 FKJ65502:FKJ65507 FKJ65509:FKJ65536 FKJ65538:FKJ65541 FKJ65543:FKJ65565 FKJ131020:FKJ131036 FKJ131038:FKJ131043 FKJ131045:FKJ131072 FKJ131074:FKJ131077 FKJ131079:FKJ131101 FKJ196556:FKJ196572 FKJ196574:FKJ196579 FKJ196581:FKJ196608 FKJ196610:FKJ196613 FKJ196615:FKJ196637 FKJ262092:FKJ262108 FKJ262110:FKJ262115 FKJ262117:FKJ262144 FKJ262146:FKJ262149 FKJ262151:FKJ262173 FKJ327628:FKJ327644 FKJ327646:FKJ327651 FKJ327653:FKJ327680 FKJ327682:FKJ327685 FKJ327687:FKJ327709 FKJ393164:FKJ393180 FKJ393182:FKJ393187 FKJ393189:FKJ393216 FKJ393218:FKJ393221 FKJ393223:FKJ393245 FKJ458700:FKJ458716 FKJ458718:FKJ458723 FKJ458725:FKJ458752 FKJ458754:FKJ458757 FKJ458759:FKJ458781 FKJ524236:FKJ524252 FKJ524254:FKJ524259 FKJ524261:FKJ524288 FKJ524290:FKJ524293 FKJ524295:FKJ524317 FKJ589772:FKJ589788 FKJ589790:FKJ589795 FKJ589797:FKJ589824 FKJ589826:FKJ589829 FKJ589831:FKJ589853 FKJ655308:FKJ655324 FKJ655326:FKJ655331 FKJ655333:FKJ655360 FKJ655362:FKJ655365 FKJ655367:FKJ655389 FKJ720844:FKJ720860 FKJ720862:FKJ720867 FKJ720869:FKJ720896 FKJ720898:FKJ720901 FKJ720903:FKJ720925 FKJ786380:FKJ786396 FKJ786398:FKJ786403 FKJ786405:FKJ786432 FKJ786434:FKJ786437 FKJ786439:FKJ786461 FKJ851916:FKJ851932 FKJ851934:FKJ851939 FKJ851941:FKJ851968 FKJ851970:FKJ851973 FKJ851975:FKJ851997 FKJ917452:FKJ917468 FKJ917470:FKJ917475 FKJ917477:FKJ917504 FKJ917506:FKJ917509 FKJ917511:FKJ917533 FKJ982988:FKJ983004 FKJ983006:FKJ983011 FKJ983013:FKJ983040 FKJ983042:FKJ983045 FKJ983047:FKJ983069 FUF65484:FUF65500 FUF65502:FUF65507 FUF65509:FUF65536 FUF65538:FUF65541 FUF65543:FUF65565 FUF131020:FUF131036 FUF131038:FUF131043 FUF131045:FUF131072 FUF131074:FUF131077 FUF131079:FUF131101 FUF196556:FUF196572 FUF196574:FUF196579 FUF196581:FUF196608 FUF196610:FUF196613 FUF196615:FUF196637 FUF262092:FUF262108 FUF262110:FUF262115 FUF262117:FUF262144 FUF262146:FUF262149 FUF262151:FUF262173 FUF327628:FUF327644 FUF327646:FUF327651 FUF327653:FUF327680 FUF327682:FUF327685 FUF327687:FUF327709 FUF393164:FUF393180 FUF393182:FUF393187 FUF393189:FUF393216 FUF393218:FUF393221 FUF393223:FUF393245 FUF458700:FUF458716 FUF458718:FUF458723 FUF458725:FUF458752 FUF458754:FUF458757 FUF458759:FUF458781 FUF524236:FUF524252 FUF524254:FUF524259 FUF524261:FUF524288 FUF524290:FUF524293 FUF524295:FUF524317 FUF589772:FUF589788 FUF589790:FUF589795 FUF589797:FUF589824 FUF589826:FUF589829 FUF589831:FUF589853 FUF655308:FUF655324 FUF655326:FUF655331 FUF655333:FUF655360 FUF655362:FUF655365 FUF655367:FUF655389 FUF720844:FUF720860 FUF720862:FUF720867 FUF720869:FUF720896 FUF720898:FUF720901 FUF720903:FUF720925 FUF786380:FUF786396 FUF786398:FUF786403 FUF786405:FUF786432 FUF786434:FUF786437 FUF786439:FUF786461 FUF851916:FUF851932 FUF851934:FUF851939 FUF851941:FUF851968 FUF851970:FUF851973 FUF851975:FUF851997 FUF917452:FUF917468 FUF917470:FUF917475 FUF917477:FUF917504 FUF917506:FUF917509 FUF917511:FUF917533 FUF982988:FUF983004 FUF983006:FUF983011 FUF983013:FUF983040 FUF983042:FUF983045 FUF983047:FUF983069 GEB65484:GEB65500 GEB65502:GEB65507 GEB65509:GEB65536 GEB65538:GEB65541 GEB65543:GEB65565 GEB131020:GEB131036 GEB131038:GEB131043 GEB131045:GEB131072 GEB131074:GEB131077 GEB131079:GEB131101 GEB196556:GEB196572 GEB196574:GEB196579 GEB196581:GEB196608 GEB196610:GEB196613 GEB196615:GEB196637 GEB262092:GEB262108 GEB262110:GEB262115 GEB262117:GEB262144 GEB262146:GEB262149 GEB262151:GEB262173 GEB327628:GEB327644 GEB327646:GEB327651 GEB327653:GEB327680 GEB327682:GEB327685 GEB327687:GEB327709 GEB393164:GEB393180 GEB393182:GEB393187 GEB393189:GEB393216 GEB393218:GEB393221 GEB393223:GEB393245 GEB458700:GEB458716 GEB458718:GEB458723 GEB458725:GEB458752 GEB458754:GEB458757 GEB458759:GEB458781 GEB524236:GEB524252 GEB524254:GEB524259 GEB524261:GEB524288 GEB524290:GEB524293 GEB524295:GEB524317 GEB589772:GEB589788 GEB589790:GEB589795 GEB589797:GEB589824 GEB589826:GEB589829 GEB589831:GEB589853 GEB655308:GEB655324 GEB655326:GEB655331 GEB655333:GEB655360 GEB655362:GEB655365 GEB655367:GEB655389 GEB720844:GEB720860 GEB720862:GEB720867 GEB720869:GEB720896 GEB720898:GEB720901 GEB720903:GEB720925 GEB786380:GEB786396 GEB786398:GEB786403 GEB786405:GEB786432 GEB786434:GEB786437 GEB786439:GEB786461 GEB851916:GEB851932 GEB851934:GEB851939 GEB851941:GEB851968 GEB851970:GEB851973 GEB851975:GEB851997 GEB917452:GEB917468 GEB917470:GEB917475 GEB917477:GEB917504 GEB917506:GEB917509 GEB917511:GEB917533 GEB982988:GEB983004 GEB983006:GEB983011 GEB983013:GEB983040 GEB983042:GEB983045 GEB983047:GEB983069 GNX65484:GNX65500 GNX65502:GNX65507 GNX65509:GNX65536 GNX65538:GNX65541 GNX65543:GNX65565 GNX131020:GNX131036 GNX131038:GNX131043 GNX131045:GNX131072 GNX131074:GNX131077 GNX131079:GNX131101 GNX196556:GNX196572 GNX196574:GNX196579 GNX196581:GNX196608 GNX196610:GNX196613 GNX196615:GNX196637 GNX262092:GNX262108 GNX262110:GNX262115 GNX262117:GNX262144 GNX262146:GNX262149 GNX262151:GNX262173 GNX327628:GNX327644 GNX327646:GNX327651 GNX327653:GNX327680 GNX327682:GNX327685 GNX327687:GNX327709 GNX393164:GNX393180 GNX393182:GNX393187 GNX393189:GNX393216 GNX393218:GNX393221 GNX393223:GNX393245 GNX458700:GNX458716 GNX458718:GNX458723 GNX458725:GNX458752 GNX458754:GNX458757 GNX458759:GNX458781 GNX524236:GNX524252 GNX524254:GNX524259 GNX524261:GNX524288 GNX524290:GNX524293 GNX524295:GNX524317 GNX589772:GNX589788 GNX589790:GNX589795 GNX589797:GNX589824 GNX589826:GNX589829 GNX589831:GNX589853 GNX655308:GNX655324 GNX655326:GNX655331 GNX655333:GNX655360 GNX655362:GNX655365 GNX655367:GNX655389 GNX720844:GNX720860 GNX720862:GNX720867 GNX720869:GNX720896 GNX720898:GNX720901 GNX720903:GNX720925 GNX786380:GNX786396 GNX786398:GNX786403 GNX786405:GNX786432 GNX786434:GNX786437 GNX786439:GNX786461 GNX851916:GNX851932 GNX851934:GNX851939 GNX851941:GNX851968 GNX851970:GNX851973 GNX851975:GNX851997 GNX917452:GNX917468 GNX917470:GNX917475 GNX917477:GNX917504 GNX917506:GNX917509 GNX917511:GNX917533 GNX982988:GNX983004 GNX983006:GNX983011 GNX983013:GNX983040 GNX983042:GNX983045 GNX983047:GNX983069 GXT65484:GXT65500 GXT65502:GXT65507 GXT65509:GXT65536 GXT65538:GXT65541 GXT65543:GXT65565 GXT131020:GXT131036 GXT131038:GXT131043 GXT131045:GXT131072 GXT131074:GXT131077 GXT131079:GXT131101 GXT196556:GXT196572 GXT196574:GXT196579 GXT196581:GXT196608 GXT196610:GXT196613 GXT196615:GXT196637 GXT262092:GXT262108 GXT262110:GXT262115 GXT262117:GXT262144 GXT262146:GXT262149 GXT262151:GXT262173 GXT327628:GXT327644 GXT327646:GXT327651 GXT327653:GXT327680 GXT327682:GXT327685 GXT327687:GXT327709 GXT393164:GXT393180 GXT393182:GXT393187 GXT393189:GXT393216 GXT393218:GXT393221 GXT393223:GXT393245 GXT458700:GXT458716 GXT458718:GXT458723 GXT458725:GXT458752 GXT458754:GXT458757 GXT458759:GXT458781 GXT524236:GXT524252 GXT524254:GXT524259 GXT524261:GXT524288 GXT524290:GXT524293 GXT524295:GXT524317 GXT589772:GXT589788 GXT589790:GXT589795 GXT589797:GXT589824 GXT589826:GXT589829 GXT589831:GXT589853 GXT655308:GXT655324 GXT655326:GXT655331 GXT655333:GXT655360 GXT655362:GXT655365 GXT655367:GXT655389 GXT720844:GXT720860 GXT720862:GXT720867 GXT720869:GXT720896 GXT720898:GXT720901 GXT720903:GXT720925 GXT786380:GXT786396 GXT786398:GXT786403 GXT786405:GXT786432 GXT786434:GXT786437 GXT786439:GXT786461 GXT851916:GXT851932 GXT851934:GXT851939 GXT851941:GXT851968 GXT851970:GXT851973 GXT851975:GXT851997 GXT917452:GXT917468 GXT917470:GXT917475 GXT917477:GXT917504 GXT917506:GXT917509 GXT917511:GXT917533 GXT982988:GXT983004 GXT983006:GXT983011 GXT983013:GXT983040 GXT983042:GXT983045 GXT983047:GXT983069 HHP65484:HHP65500 HHP65502:HHP65507 HHP65509:HHP65536 HHP65538:HHP65541 HHP65543:HHP65565 HHP131020:HHP131036 HHP131038:HHP131043 HHP131045:HHP131072 HHP131074:HHP131077 HHP131079:HHP131101 HHP196556:HHP196572 HHP196574:HHP196579 HHP196581:HHP196608 HHP196610:HHP196613 HHP196615:HHP196637 HHP262092:HHP262108 HHP262110:HHP262115 HHP262117:HHP262144 HHP262146:HHP262149 HHP262151:HHP262173 HHP327628:HHP327644 HHP327646:HHP327651 HHP327653:HHP327680 HHP327682:HHP327685 HHP327687:HHP327709 HHP393164:HHP393180 HHP393182:HHP393187 HHP393189:HHP393216 HHP393218:HHP393221 HHP393223:HHP393245 HHP458700:HHP458716 HHP458718:HHP458723 HHP458725:HHP458752 HHP458754:HHP458757 HHP458759:HHP458781 HHP524236:HHP524252 HHP524254:HHP524259 HHP524261:HHP524288 HHP524290:HHP524293 HHP524295:HHP524317 HHP589772:HHP589788 HHP589790:HHP589795 HHP589797:HHP589824 HHP589826:HHP589829 HHP589831:HHP589853 HHP655308:HHP655324 HHP655326:HHP655331 HHP655333:HHP655360 HHP655362:HHP655365 HHP655367:HHP655389 HHP720844:HHP720860 HHP720862:HHP720867 HHP720869:HHP720896 HHP720898:HHP720901 HHP720903:HHP720925 HHP786380:HHP786396 HHP786398:HHP786403 HHP786405:HHP786432 HHP786434:HHP786437 HHP786439:HHP786461 HHP851916:HHP851932 HHP851934:HHP851939 HHP851941:HHP851968 HHP851970:HHP851973 HHP851975:HHP851997 HHP917452:HHP917468 HHP917470:HHP917475 HHP917477:HHP917504 HHP917506:HHP917509 HHP917511:HHP917533 HHP982988:HHP983004 HHP983006:HHP983011 HHP983013:HHP983040 HHP983042:HHP983045 HHP983047:HHP983069 HRL65484:HRL65500 HRL65502:HRL65507 HRL65509:HRL65536 HRL65538:HRL65541 HRL65543:HRL65565 HRL131020:HRL131036 HRL131038:HRL131043 HRL131045:HRL131072 HRL131074:HRL131077 HRL131079:HRL131101 HRL196556:HRL196572 HRL196574:HRL196579 HRL196581:HRL196608 HRL196610:HRL196613 HRL196615:HRL196637 HRL262092:HRL262108 HRL262110:HRL262115 HRL262117:HRL262144 HRL262146:HRL262149 HRL262151:HRL262173 HRL327628:HRL327644 HRL327646:HRL327651 HRL327653:HRL327680 HRL327682:HRL327685 HRL327687:HRL327709 HRL393164:HRL393180 HRL393182:HRL393187 HRL393189:HRL393216 HRL393218:HRL393221 HRL393223:HRL393245 HRL458700:HRL458716 HRL458718:HRL458723 HRL458725:HRL458752 HRL458754:HRL458757 HRL458759:HRL458781 HRL524236:HRL524252 HRL524254:HRL524259 HRL524261:HRL524288 HRL524290:HRL524293 HRL524295:HRL524317 HRL589772:HRL589788 HRL589790:HRL589795 HRL589797:HRL589824 HRL589826:HRL589829 HRL589831:HRL589853 HRL655308:HRL655324 HRL655326:HRL655331 HRL655333:HRL655360 HRL655362:HRL655365 HRL655367:HRL655389 HRL720844:HRL720860 HRL720862:HRL720867 HRL720869:HRL720896 HRL720898:HRL720901 HRL720903:HRL720925 HRL786380:HRL786396 HRL786398:HRL786403 HRL786405:HRL786432 HRL786434:HRL786437 HRL786439:HRL786461 HRL851916:HRL851932 HRL851934:HRL851939 HRL851941:HRL851968 HRL851970:HRL851973 HRL851975:HRL851997 HRL917452:HRL917468 HRL917470:HRL917475 HRL917477:HRL917504 HRL917506:HRL917509 HRL917511:HRL917533 HRL982988:HRL983004 HRL983006:HRL983011 HRL983013:HRL983040 HRL983042:HRL983045 HRL983047:HRL983069 IBH65484:IBH65500 IBH65502:IBH65507 IBH65509:IBH65536 IBH65538:IBH65541 IBH65543:IBH65565 IBH131020:IBH131036 IBH131038:IBH131043 IBH131045:IBH131072 IBH131074:IBH131077 IBH131079:IBH131101 IBH196556:IBH196572 IBH196574:IBH196579 IBH196581:IBH196608 IBH196610:IBH196613 IBH196615:IBH196637 IBH262092:IBH262108 IBH262110:IBH262115 IBH262117:IBH262144 IBH262146:IBH262149 IBH262151:IBH262173 IBH327628:IBH327644 IBH327646:IBH327651 IBH327653:IBH327680 IBH327682:IBH327685 IBH327687:IBH327709 IBH393164:IBH393180 IBH393182:IBH393187 IBH393189:IBH393216 IBH393218:IBH393221 IBH393223:IBH393245 IBH458700:IBH458716 IBH458718:IBH458723 IBH458725:IBH458752 IBH458754:IBH458757 IBH458759:IBH458781 IBH524236:IBH524252 IBH524254:IBH524259 IBH524261:IBH524288 IBH524290:IBH524293 IBH524295:IBH524317 IBH589772:IBH589788 IBH589790:IBH589795 IBH589797:IBH589824 IBH589826:IBH589829 IBH589831:IBH589853 IBH655308:IBH655324 IBH655326:IBH655331 IBH655333:IBH655360 IBH655362:IBH655365 IBH655367:IBH655389 IBH720844:IBH720860 IBH720862:IBH720867 IBH720869:IBH720896 IBH720898:IBH720901 IBH720903:IBH720925 IBH786380:IBH786396 IBH786398:IBH786403 IBH786405:IBH786432 IBH786434:IBH786437 IBH786439:IBH786461 IBH851916:IBH851932 IBH851934:IBH851939 IBH851941:IBH851968 IBH851970:IBH851973 IBH851975:IBH851997 IBH917452:IBH917468 IBH917470:IBH917475 IBH917477:IBH917504 IBH917506:IBH917509 IBH917511:IBH917533 IBH982988:IBH983004 IBH983006:IBH983011 IBH983013:IBH983040 IBH983042:IBH983045 IBH983047:IBH983069 ILD65484:ILD65500 ILD65502:ILD65507 ILD65509:ILD65536 ILD65538:ILD65541 ILD65543:ILD65565 ILD131020:ILD131036 ILD131038:ILD131043 ILD131045:ILD131072 ILD131074:ILD131077 ILD131079:ILD131101 ILD196556:ILD196572 ILD196574:ILD196579 ILD196581:ILD196608 ILD196610:ILD196613 ILD196615:ILD196637 ILD262092:ILD262108 ILD262110:ILD262115 ILD262117:ILD262144 ILD262146:ILD262149 ILD262151:ILD262173 ILD327628:ILD327644 ILD327646:ILD327651 ILD327653:ILD327680 ILD327682:ILD327685 ILD327687:ILD327709 ILD393164:ILD393180 ILD393182:ILD393187 ILD393189:ILD393216 ILD393218:ILD393221 ILD393223:ILD393245 ILD458700:ILD458716 ILD458718:ILD458723 ILD458725:ILD458752 ILD458754:ILD458757 ILD458759:ILD458781 ILD524236:ILD524252 ILD524254:ILD524259 ILD524261:ILD524288 ILD524290:ILD524293 ILD524295:ILD524317 ILD589772:ILD589788 ILD589790:ILD589795 ILD589797:ILD589824 ILD589826:ILD589829 ILD589831:ILD589853 ILD655308:ILD655324 ILD655326:ILD655331 ILD655333:ILD655360 ILD655362:ILD655365 ILD655367:ILD655389 ILD720844:ILD720860 ILD720862:ILD720867 ILD720869:ILD720896 ILD720898:ILD720901 ILD720903:ILD720925 ILD786380:ILD786396 ILD786398:ILD786403 ILD786405:ILD786432 ILD786434:ILD786437 ILD786439:ILD786461 ILD851916:ILD851932 ILD851934:ILD851939 ILD851941:ILD851968 ILD851970:ILD851973 ILD851975:ILD851997 ILD917452:ILD917468 ILD917470:ILD917475 ILD917477:ILD917504 ILD917506:ILD917509 ILD917511:ILD917533 ILD982988:ILD983004 ILD983006:ILD983011 ILD983013:ILD983040 ILD983042:ILD983045 ILD983047:ILD983069 IUZ65484:IUZ65500 IUZ65502:IUZ65507 IUZ65509:IUZ65536 IUZ65538:IUZ65541 IUZ65543:IUZ65565 IUZ131020:IUZ131036 IUZ131038:IUZ131043 IUZ131045:IUZ131072 IUZ131074:IUZ131077 IUZ131079:IUZ131101 IUZ196556:IUZ196572 IUZ196574:IUZ196579 IUZ196581:IUZ196608 IUZ196610:IUZ196613 IUZ196615:IUZ196637 IUZ262092:IUZ262108 IUZ262110:IUZ262115 IUZ262117:IUZ262144 IUZ262146:IUZ262149 IUZ262151:IUZ262173 IUZ327628:IUZ327644 IUZ327646:IUZ327651 IUZ327653:IUZ327680 IUZ327682:IUZ327685 IUZ327687:IUZ327709 IUZ393164:IUZ393180 IUZ393182:IUZ393187 IUZ393189:IUZ393216 IUZ393218:IUZ393221 IUZ393223:IUZ393245 IUZ458700:IUZ458716 IUZ458718:IUZ458723 IUZ458725:IUZ458752 IUZ458754:IUZ458757 IUZ458759:IUZ458781 IUZ524236:IUZ524252 IUZ524254:IUZ524259 IUZ524261:IUZ524288 IUZ524290:IUZ524293 IUZ524295:IUZ524317 IUZ589772:IUZ589788 IUZ589790:IUZ589795 IUZ589797:IUZ589824 IUZ589826:IUZ589829 IUZ589831:IUZ589853 IUZ655308:IUZ655324 IUZ655326:IUZ655331 IUZ655333:IUZ655360 IUZ655362:IUZ655365 IUZ655367:IUZ655389 IUZ720844:IUZ720860 IUZ720862:IUZ720867 IUZ720869:IUZ720896 IUZ720898:IUZ720901 IUZ720903:IUZ720925 IUZ786380:IUZ786396 IUZ786398:IUZ786403 IUZ786405:IUZ786432 IUZ786434:IUZ786437 IUZ786439:IUZ786461 IUZ851916:IUZ851932 IUZ851934:IUZ851939 IUZ851941:IUZ851968 IUZ851970:IUZ851973 IUZ851975:IUZ851997 IUZ917452:IUZ917468 IUZ917470:IUZ917475 IUZ917477:IUZ917504 IUZ917506:IUZ917509 IUZ917511:IUZ917533 IUZ982988:IUZ983004 IUZ983006:IUZ983011 IUZ983013:IUZ983040 IUZ983042:IUZ983045 IUZ983047:IUZ983069 JEV65484:JEV65500 JEV65502:JEV65507 JEV65509:JEV65536 JEV65538:JEV65541 JEV65543:JEV65565 JEV131020:JEV131036 JEV131038:JEV131043 JEV131045:JEV131072 JEV131074:JEV131077 JEV131079:JEV131101 JEV196556:JEV196572 JEV196574:JEV196579 JEV196581:JEV196608 JEV196610:JEV196613 JEV196615:JEV196637 JEV262092:JEV262108 JEV262110:JEV262115 JEV262117:JEV262144 JEV262146:JEV262149 JEV262151:JEV262173 JEV327628:JEV327644 JEV327646:JEV327651 JEV327653:JEV327680 JEV327682:JEV327685 JEV327687:JEV327709 JEV393164:JEV393180 JEV393182:JEV393187 JEV393189:JEV393216 JEV393218:JEV393221 JEV393223:JEV393245 JEV458700:JEV458716 JEV458718:JEV458723 JEV458725:JEV458752 JEV458754:JEV458757 JEV458759:JEV458781 JEV524236:JEV524252 JEV524254:JEV524259 JEV524261:JEV524288 JEV524290:JEV524293 JEV524295:JEV524317 JEV589772:JEV589788 JEV589790:JEV589795 JEV589797:JEV589824 JEV589826:JEV589829 JEV589831:JEV589853 JEV655308:JEV655324 JEV655326:JEV655331 JEV655333:JEV655360 JEV655362:JEV655365 JEV655367:JEV655389 JEV720844:JEV720860 JEV720862:JEV720867 JEV720869:JEV720896 JEV720898:JEV720901 JEV720903:JEV720925 JEV786380:JEV786396 JEV786398:JEV786403 JEV786405:JEV786432 JEV786434:JEV786437 JEV786439:JEV786461 JEV851916:JEV851932 JEV851934:JEV851939 JEV851941:JEV851968 JEV851970:JEV851973 JEV851975:JEV851997 JEV917452:JEV917468 JEV917470:JEV917475 JEV917477:JEV917504 JEV917506:JEV917509 JEV917511:JEV917533 JEV982988:JEV983004 JEV983006:JEV983011 JEV983013:JEV983040 JEV983042:JEV983045 JEV983047:JEV983069 JOR65484:JOR65500 JOR65502:JOR65507 JOR65509:JOR65536 JOR65538:JOR65541 JOR65543:JOR65565 JOR131020:JOR131036 JOR131038:JOR131043 JOR131045:JOR131072 JOR131074:JOR131077 JOR131079:JOR131101 JOR196556:JOR196572 JOR196574:JOR196579 JOR196581:JOR196608 JOR196610:JOR196613 JOR196615:JOR196637 JOR262092:JOR262108 JOR262110:JOR262115 JOR262117:JOR262144 JOR262146:JOR262149 JOR262151:JOR262173 JOR327628:JOR327644 JOR327646:JOR327651 JOR327653:JOR327680 JOR327682:JOR327685 JOR327687:JOR327709 JOR393164:JOR393180 JOR393182:JOR393187 JOR393189:JOR393216 JOR393218:JOR393221 JOR393223:JOR393245 JOR458700:JOR458716 JOR458718:JOR458723 JOR458725:JOR458752 JOR458754:JOR458757 JOR458759:JOR458781 JOR524236:JOR524252 JOR524254:JOR524259 JOR524261:JOR524288 JOR524290:JOR524293 JOR524295:JOR524317 JOR589772:JOR589788 JOR589790:JOR589795 JOR589797:JOR589824 JOR589826:JOR589829 JOR589831:JOR589853 JOR655308:JOR655324 JOR655326:JOR655331 JOR655333:JOR655360 JOR655362:JOR655365 JOR655367:JOR655389 JOR720844:JOR720860 JOR720862:JOR720867 JOR720869:JOR720896 JOR720898:JOR720901 JOR720903:JOR720925 JOR786380:JOR786396 JOR786398:JOR786403 JOR786405:JOR786432 JOR786434:JOR786437 JOR786439:JOR786461 JOR851916:JOR851932 JOR851934:JOR851939 JOR851941:JOR851968 JOR851970:JOR851973 JOR851975:JOR851997 JOR917452:JOR917468 JOR917470:JOR917475 JOR917477:JOR917504 JOR917506:JOR917509 JOR917511:JOR917533 JOR982988:JOR983004 JOR983006:JOR983011 JOR983013:JOR983040 JOR983042:JOR983045 JOR983047:JOR983069 JYN65484:JYN65500 JYN65502:JYN65507 JYN65509:JYN65536 JYN65538:JYN65541 JYN65543:JYN65565 JYN131020:JYN131036 JYN131038:JYN131043 JYN131045:JYN131072 JYN131074:JYN131077 JYN131079:JYN131101 JYN196556:JYN196572 JYN196574:JYN196579 JYN196581:JYN196608 JYN196610:JYN196613 JYN196615:JYN196637 JYN262092:JYN262108 JYN262110:JYN262115 JYN262117:JYN262144 JYN262146:JYN262149 JYN262151:JYN262173 JYN327628:JYN327644 JYN327646:JYN327651 JYN327653:JYN327680 JYN327682:JYN327685 JYN327687:JYN327709 JYN393164:JYN393180 JYN393182:JYN393187 JYN393189:JYN393216 JYN393218:JYN393221 JYN393223:JYN393245 JYN458700:JYN458716 JYN458718:JYN458723 JYN458725:JYN458752 JYN458754:JYN458757 JYN458759:JYN458781 JYN524236:JYN524252 JYN524254:JYN524259 JYN524261:JYN524288 JYN524290:JYN524293 JYN524295:JYN524317 JYN589772:JYN589788 JYN589790:JYN589795 JYN589797:JYN589824 JYN589826:JYN589829 JYN589831:JYN589853 JYN655308:JYN655324 JYN655326:JYN655331 JYN655333:JYN655360 JYN655362:JYN655365 JYN655367:JYN655389 JYN720844:JYN720860 JYN720862:JYN720867 JYN720869:JYN720896 JYN720898:JYN720901 JYN720903:JYN720925 JYN786380:JYN786396 JYN786398:JYN786403 JYN786405:JYN786432 JYN786434:JYN786437 JYN786439:JYN786461 JYN851916:JYN851932 JYN851934:JYN851939 JYN851941:JYN851968 JYN851970:JYN851973 JYN851975:JYN851997 JYN917452:JYN917468 JYN917470:JYN917475 JYN917477:JYN917504 JYN917506:JYN917509 JYN917511:JYN917533 JYN982988:JYN983004 JYN983006:JYN983011 JYN983013:JYN983040 JYN983042:JYN983045 JYN983047:JYN983069 KIJ65484:KIJ65500 KIJ65502:KIJ65507 KIJ65509:KIJ65536 KIJ65538:KIJ65541 KIJ65543:KIJ65565 KIJ131020:KIJ131036 KIJ131038:KIJ131043 KIJ131045:KIJ131072 KIJ131074:KIJ131077 KIJ131079:KIJ131101 KIJ196556:KIJ196572 KIJ196574:KIJ196579 KIJ196581:KIJ196608 KIJ196610:KIJ196613 KIJ196615:KIJ196637 KIJ262092:KIJ262108 KIJ262110:KIJ262115 KIJ262117:KIJ262144 KIJ262146:KIJ262149 KIJ262151:KIJ262173 KIJ327628:KIJ327644 KIJ327646:KIJ327651 KIJ327653:KIJ327680 KIJ327682:KIJ327685 KIJ327687:KIJ327709 KIJ393164:KIJ393180 KIJ393182:KIJ393187 KIJ393189:KIJ393216 KIJ393218:KIJ393221 KIJ393223:KIJ393245 KIJ458700:KIJ458716 KIJ458718:KIJ458723 KIJ458725:KIJ458752 KIJ458754:KIJ458757 KIJ458759:KIJ458781 KIJ524236:KIJ524252 KIJ524254:KIJ524259 KIJ524261:KIJ524288 KIJ524290:KIJ524293 KIJ524295:KIJ524317 KIJ589772:KIJ589788 KIJ589790:KIJ589795 KIJ589797:KIJ589824 KIJ589826:KIJ589829 KIJ589831:KIJ589853 KIJ655308:KIJ655324 KIJ655326:KIJ655331 KIJ655333:KIJ655360 KIJ655362:KIJ655365 KIJ655367:KIJ655389 KIJ720844:KIJ720860 KIJ720862:KIJ720867 KIJ720869:KIJ720896 KIJ720898:KIJ720901 KIJ720903:KIJ720925 KIJ786380:KIJ786396 KIJ786398:KIJ786403 KIJ786405:KIJ786432 KIJ786434:KIJ786437 KIJ786439:KIJ786461 KIJ851916:KIJ851932 KIJ851934:KIJ851939 KIJ851941:KIJ851968 KIJ851970:KIJ851973 KIJ851975:KIJ851997 KIJ917452:KIJ917468 KIJ917470:KIJ917475 KIJ917477:KIJ917504 KIJ917506:KIJ917509 KIJ917511:KIJ917533 KIJ982988:KIJ983004 KIJ983006:KIJ983011 KIJ983013:KIJ983040 KIJ983042:KIJ983045 KIJ983047:KIJ983069 KSF65484:KSF65500 KSF65502:KSF65507 KSF65509:KSF65536 KSF65538:KSF65541 KSF65543:KSF65565 KSF131020:KSF131036 KSF131038:KSF131043 KSF131045:KSF131072 KSF131074:KSF131077 KSF131079:KSF131101 KSF196556:KSF196572 KSF196574:KSF196579 KSF196581:KSF196608 KSF196610:KSF196613 KSF196615:KSF196637 KSF262092:KSF262108 KSF262110:KSF262115 KSF262117:KSF262144 KSF262146:KSF262149 KSF262151:KSF262173 KSF327628:KSF327644 KSF327646:KSF327651 KSF327653:KSF327680 KSF327682:KSF327685 KSF327687:KSF327709 KSF393164:KSF393180 KSF393182:KSF393187 KSF393189:KSF393216 KSF393218:KSF393221 KSF393223:KSF393245 KSF458700:KSF458716 KSF458718:KSF458723 KSF458725:KSF458752 KSF458754:KSF458757 KSF458759:KSF458781 KSF524236:KSF524252 KSF524254:KSF524259 KSF524261:KSF524288 KSF524290:KSF524293 KSF524295:KSF524317 KSF589772:KSF589788 KSF589790:KSF589795 KSF589797:KSF589824 KSF589826:KSF589829 KSF589831:KSF589853 KSF655308:KSF655324 KSF655326:KSF655331 KSF655333:KSF655360 KSF655362:KSF655365 KSF655367:KSF655389 KSF720844:KSF720860 KSF720862:KSF720867 KSF720869:KSF720896 KSF720898:KSF720901 KSF720903:KSF720925 KSF786380:KSF786396 KSF786398:KSF786403 KSF786405:KSF786432 KSF786434:KSF786437 KSF786439:KSF786461 KSF851916:KSF851932 KSF851934:KSF851939 KSF851941:KSF851968 KSF851970:KSF851973 KSF851975:KSF851997 KSF917452:KSF917468 KSF917470:KSF917475 KSF917477:KSF917504 KSF917506:KSF917509 KSF917511:KSF917533 KSF982988:KSF983004 KSF983006:KSF983011 KSF983013:KSF983040 KSF983042:KSF983045 KSF983047:KSF983069 LCB65484:LCB65500 LCB65502:LCB65507 LCB65509:LCB65536 LCB65538:LCB65541 LCB65543:LCB65565 LCB131020:LCB131036 LCB131038:LCB131043 LCB131045:LCB131072 LCB131074:LCB131077 LCB131079:LCB131101 LCB196556:LCB196572 LCB196574:LCB196579 LCB196581:LCB196608 LCB196610:LCB196613 LCB196615:LCB196637 LCB262092:LCB262108 LCB262110:LCB262115 LCB262117:LCB262144 LCB262146:LCB262149 LCB262151:LCB262173 LCB327628:LCB327644 LCB327646:LCB327651 LCB327653:LCB327680 LCB327682:LCB327685 LCB327687:LCB327709 LCB393164:LCB393180 LCB393182:LCB393187 LCB393189:LCB393216 LCB393218:LCB393221 LCB393223:LCB393245 LCB458700:LCB458716 LCB458718:LCB458723 LCB458725:LCB458752 LCB458754:LCB458757 LCB458759:LCB458781 LCB524236:LCB524252 LCB524254:LCB524259 LCB524261:LCB524288 LCB524290:LCB524293 LCB524295:LCB524317 LCB589772:LCB589788 LCB589790:LCB589795 LCB589797:LCB589824 LCB589826:LCB589829 LCB589831:LCB589853 LCB655308:LCB655324 LCB655326:LCB655331 LCB655333:LCB655360 LCB655362:LCB655365 LCB655367:LCB655389 LCB720844:LCB720860 LCB720862:LCB720867 LCB720869:LCB720896 LCB720898:LCB720901 LCB720903:LCB720925 LCB786380:LCB786396 LCB786398:LCB786403 LCB786405:LCB786432 LCB786434:LCB786437 LCB786439:LCB786461 LCB851916:LCB851932 LCB851934:LCB851939 LCB851941:LCB851968 LCB851970:LCB851973 LCB851975:LCB851997 LCB917452:LCB917468 LCB917470:LCB917475 LCB917477:LCB917504 LCB917506:LCB917509 LCB917511:LCB917533 LCB982988:LCB983004 LCB983006:LCB983011 LCB983013:LCB983040 LCB983042:LCB983045 LCB983047:LCB983069 LLX65484:LLX65500 LLX65502:LLX65507 LLX65509:LLX65536 LLX65538:LLX65541 LLX65543:LLX65565 LLX131020:LLX131036 LLX131038:LLX131043 LLX131045:LLX131072 LLX131074:LLX131077 LLX131079:LLX131101 LLX196556:LLX196572 LLX196574:LLX196579 LLX196581:LLX196608 LLX196610:LLX196613 LLX196615:LLX196637 LLX262092:LLX262108 LLX262110:LLX262115 LLX262117:LLX262144 LLX262146:LLX262149 LLX262151:LLX262173 LLX327628:LLX327644 LLX327646:LLX327651 LLX327653:LLX327680 LLX327682:LLX327685 LLX327687:LLX327709 LLX393164:LLX393180 LLX393182:LLX393187 LLX393189:LLX393216 LLX393218:LLX393221 LLX393223:LLX393245 LLX458700:LLX458716 LLX458718:LLX458723 LLX458725:LLX458752 LLX458754:LLX458757 LLX458759:LLX458781 LLX524236:LLX524252 LLX524254:LLX524259 LLX524261:LLX524288 LLX524290:LLX524293 LLX524295:LLX524317 LLX589772:LLX589788 LLX589790:LLX589795 LLX589797:LLX589824 LLX589826:LLX589829 LLX589831:LLX589853 LLX655308:LLX655324 LLX655326:LLX655331 LLX655333:LLX655360 LLX655362:LLX655365 LLX655367:LLX655389 LLX720844:LLX720860 LLX720862:LLX720867 LLX720869:LLX720896 LLX720898:LLX720901 LLX720903:LLX720925 LLX786380:LLX786396 LLX786398:LLX786403 LLX786405:LLX786432 LLX786434:LLX786437 LLX786439:LLX786461 LLX851916:LLX851932 LLX851934:LLX851939 LLX851941:LLX851968 LLX851970:LLX851973 LLX851975:LLX851997 LLX917452:LLX917468 LLX917470:LLX917475 LLX917477:LLX917504 LLX917506:LLX917509 LLX917511:LLX917533 LLX982988:LLX983004 LLX983006:LLX983011 LLX983013:LLX983040 LLX983042:LLX983045 LLX983047:LLX983069 LVT65484:LVT65500 LVT65502:LVT65507 LVT65509:LVT65536 LVT65538:LVT65541 LVT65543:LVT65565 LVT131020:LVT131036 LVT131038:LVT131043 LVT131045:LVT131072 LVT131074:LVT131077 LVT131079:LVT131101 LVT196556:LVT196572 LVT196574:LVT196579 LVT196581:LVT196608 LVT196610:LVT196613 LVT196615:LVT196637 LVT262092:LVT262108 LVT262110:LVT262115 LVT262117:LVT262144 LVT262146:LVT262149 LVT262151:LVT262173 LVT327628:LVT327644 LVT327646:LVT327651 LVT327653:LVT327680 LVT327682:LVT327685 LVT327687:LVT327709 LVT393164:LVT393180 LVT393182:LVT393187 LVT393189:LVT393216 LVT393218:LVT393221 LVT393223:LVT393245 LVT458700:LVT458716 LVT458718:LVT458723 LVT458725:LVT458752 LVT458754:LVT458757 LVT458759:LVT458781 LVT524236:LVT524252 LVT524254:LVT524259 LVT524261:LVT524288 LVT524290:LVT524293 LVT524295:LVT524317 LVT589772:LVT589788 LVT589790:LVT589795 LVT589797:LVT589824 LVT589826:LVT589829 LVT589831:LVT589853 LVT655308:LVT655324 LVT655326:LVT655331 LVT655333:LVT655360 LVT655362:LVT655365 LVT655367:LVT655389 LVT720844:LVT720860 LVT720862:LVT720867 LVT720869:LVT720896 LVT720898:LVT720901 LVT720903:LVT720925 LVT786380:LVT786396 LVT786398:LVT786403 LVT786405:LVT786432 LVT786434:LVT786437 LVT786439:LVT786461 LVT851916:LVT851932 LVT851934:LVT851939 LVT851941:LVT851968 LVT851970:LVT851973 LVT851975:LVT851997 LVT917452:LVT917468 LVT917470:LVT917475 LVT917477:LVT917504 LVT917506:LVT917509 LVT917511:LVT917533 LVT982988:LVT983004 LVT983006:LVT983011 LVT983013:LVT983040 LVT983042:LVT983045 LVT983047:LVT983069 MFP65484:MFP65500 MFP65502:MFP65507 MFP65509:MFP65536 MFP65538:MFP65541 MFP65543:MFP65565 MFP131020:MFP131036 MFP131038:MFP131043 MFP131045:MFP131072 MFP131074:MFP131077 MFP131079:MFP131101 MFP196556:MFP196572 MFP196574:MFP196579 MFP196581:MFP196608 MFP196610:MFP196613 MFP196615:MFP196637 MFP262092:MFP262108 MFP262110:MFP262115 MFP262117:MFP262144 MFP262146:MFP262149 MFP262151:MFP262173 MFP327628:MFP327644 MFP327646:MFP327651 MFP327653:MFP327680 MFP327682:MFP327685 MFP327687:MFP327709 MFP393164:MFP393180 MFP393182:MFP393187 MFP393189:MFP393216 MFP393218:MFP393221 MFP393223:MFP393245 MFP458700:MFP458716 MFP458718:MFP458723 MFP458725:MFP458752 MFP458754:MFP458757 MFP458759:MFP458781 MFP524236:MFP524252 MFP524254:MFP524259 MFP524261:MFP524288 MFP524290:MFP524293 MFP524295:MFP524317 MFP589772:MFP589788 MFP589790:MFP589795 MFP589797:MFP589824 MFP589826:MFP589829 MFP589831:MFP589853 MFP655308:MFP655324 MFP655326:MFP655331 MFP655333:MFP655360 MFP655362:MFP655365 MFP655367:MFP655389 MFP720844:MFP720860 MFP720862:MFP720867 MFP720869:MFP720896 MFP720898:MFP720901 MFP720903:MFP720925 MFP786380:MFP786396 MFP786398:MFP786403 MFP786405:MFP786432 MFP786434:MFP786437 MFP786439:MFP786461 MFP851916:MFP851932 MFP851934:MFP851939 MFP851941:MFP851968 MFP851970:MFP851973 MFP851975:MFP851997 MFP917452:MFP917468 MFP917470:MFP917475 MFP917477:MFP917504 MFP917506:MFP917509 MFP917511:MFP917533 MFP982988:MFP983004 MFP983006:MFP983011 MFP983013:MFP983040 MFP983042:MFP983045 MFP983047:MFP983069 MPL65484:MPL65500 MPL65502:MPL65507 MPL65509:MPL65536 MPL65538:MPL65541 MPL65543:MPL65565 MPL131020:MPL131036 MPL131038:MPL131043 MPL131045:MPL131072 MPL131074:MPL131077 MPL131079:MPL131101 MPL196556:MPL196572 MPL196574:MPL196579 MPL196581:MPL196608 MPL196610:MPL196613 MPL196615:MPL196637 MPL262092:MPL262108 MPL262110:MPL262115 MPL262117:MPL262144 MPL262146:MPL262149 MPL262151:MPL262173 MPL327628:MPL327644 MPL327646:MPL327651 MPL327653:MPL327680 MPL327682:MPL327685 MPL327687:MPL327709 MPL393164:MPL393180 MPL393182:MPL393187 MPL393189:MPL393216 MPL393218:MPL393221 MPL393223:MPL393245 MPL458700:MPL458716 MPL458718:MPL458723 MPL458725:MPL458752 MPL458754:MPL458757 MPL458759:MPL458781 MPL524236:MPL524252 MPL524254:MPL524259 MPL524261:MPL524288 MPL524290:MPL524293 MPL524295:MPL524317 MPL589772:MPL589788 MPL589790:MPL589795 MPL589797:MPL589824 MPL589826:MPL589829 MPL589831:MPL589853 MPL655308:MPL655324 MPL655326:MPL655331 MPL655333:MPL655360 MPL655362:MPL655365 MPL655367:MPL655389 MPL720844:MPL720860 MPL720862:MPL720867 MPL720869:MPL720896 MPL720898:MPL720901 MPL720903:MPL720925 MPL786380:MPL786396 MPL786398:MPL786403 MPL786405:MPL786432 MPL786434:MPL786437 MPL786439:MPL786461 MPL851916:MPL851932 MPL851934:MPL851939 MPL851941:MPL851968 MPL851970:MPL851973 MPL851975:MPL851997 MPL917452:MPL917468 MPL917470:MPL917475 MPL917477:MPL917504 MPL917506:MPL917509 MPL917511:MPL917533 MPL982988:MPL983004 MPL983006:MPL983011 MPL983013:MPL983040 MPL983042:MPL983045 MPL983047:MPL983069 MZH65484:MZH65500 MZH65502:MZH65507 MZH65509:MZH65536 MZH65538:MZH65541 MZH65543:MZH65565 MZH131020:MZH131036 MZH131038:MZH131043 MZH131045:MZH131072 MZH131074:MZH131077 MZH131079:MZH131101 MZH196556:MZH196572 MZH196574:MZH196579 MZH196581:MZH196608 MZH196610:MZH196613 MZH196615:MZH196637 MZH262092:MZH262108 MZH262110:MZH262115 MZH262117:MZH262144 MZH262146:MZH262149 MZH262151:MZH262173 MZH327628:MZH327644 MZH327646:MZH327651 MZH327653:MZH327680 MZH327682:MZH327685 MZH327687:MZH327709 MZH393164:MZH393180 MZH393182:MZH393187 MZH393189:MZH393216 MZH393218:MZH393221 MZH393223:MZH393245 MZH458700:MZH458716 MZH458718:MZH458723 MZH458725:MZH458752 MZH458754:MZH458757 MZH458759:MZH458781 MZH524236:MZH524252 MZH524254:MZH524259 MZH524261:MZH524288 MZH524290:MZH524293 MZH524295:MZH524317 MZH589772:MZH589788 MZH589790:MZH589795 MZH589797:MZH589824 MZH589826:MZH589829 MZH589831:MZH589853 MZH655308:MZH655324 MZH655326:MZH655331 MZH655333:MZH655360 MZH655362:MZH655365 MZH655367:MZH655389 MZH720844:MZH720860 MZH720862:MZH720867 MZH720869:MZH720896 MZH720898:MZH720901 MZH720903:MZH720925 MZH786380:MZH786396 MZH786398:MZH786403 MZH786405:MZH786432 MZH786434:MZH786437 MZH786439:MZH786461 MZH851916:MZH851932 MZH851934:MZH851939 MZH851941:MZH851968 MZH851970:MZH851973 MZH851975:MZH851997 MZH917452:MZH917468 MZH917470:MZH917475 MZH917477:MZH917504 MZH917506:MZH917509 MZH917511:MZH917533 MZH982988:MZH983004 MZH983006:MZH983011 MZH983013:MZH983040 MZH983042:MZH983045 MZH983047:MZH983069 NJD65484:NJD65500 NJD65502:NJD65507 NJD65509:NJD65536 NJD65538:NJD65541 NJD65543:NJD65565 NJD131020:NJD131036 NJD131038:NJD131043 NJD131045:NJD131072 NJD131074:NJD131077 NJD131079:NJD131101 NJD196556:NJD196572 NJD196574:NJD196579 NJD196581:NJD196608 NJD196610:NJD196613 NJD196615:NJD196637 NJD262092:NJD262108 NJD262110:NJD262115 NJD262117:NJD262144 NJD262146:NJD262149 NJD262151:NJD262173 NJD327628:NJD327644 NJD327646:NJD327651 NJD327653:NJD327680 NJD327682:NJD327685 NJD327687:NJD327709 NJD393164:NJD393180 NJD393182:NJD393187 NJD393189:NJD393216 NJD393218:NJD393221 NJD393223:NJD393245 NJD458700:NJD458716 NJD458718:NJD458723 NJD458725:NJD458752 NJD458754:NJD458757 NJD458759:NJD458781 NJD524236:NJD524252 NJD524254:NJD524259 NJD524261:NJD524288 NJD524290:NJD524293 NJD524295:NJD524317 NJD589772:NJD589788 NJD589790:NJD589795 NJD589797:NJD589824 NJD589826:NJD589829 NJD589831:NJD589853 NJD655308:NJD655324 NJD655326:NJD655331 NJD655333:NJD655360 NJD655362:NJD655365 NJD655367:NJD655389 NJD720844:NJD720860 NJD720862:NJD720867 NJD720869:NJD720896 NJD720898:NJD720901 NJD720903:NJD720925 NJD786380:NJD786396 NJD786398:NJD786403 NJD786405:NJD786432 NJD786434:NJD786437 NJD786439:NJD786461 NJD851916:NJD851932 NJD851934:NJD851939 NJD851941:NJD851968 NJD851970:NJD851973 NJD851975:NJD851997 NJD917452:NJD917468 NJD917470:NJD917475 NJD917477:NJD917504 NJD917506:NJD917509 NJD917511:NJD917533 NJD982988:NJD983004 NJD983006:NJD983011 NJD983013:NJD983040 NJD983042:NJD983045 NJD983047:NJD983069 NSZ65484:NSZ65500 NSZ65502:NSZ65507 NSZ65509:NSZ65536 NSZ65538:NSZ65541 NSZ65543:NSZ65565 NSZ131020:NSZ131036 NSZ131038:NSZ131043 NSZ131045:NSZ131072 NSZ131074:NSZ131077 NSZ131079:NSZ131101 NSZ196556:NSZ196572 NSZ196574:NSZ196579 NSZ196581:NSZ196608 NSZ196610:NSZ196613 NSZ196615:NSZ196637 NSZ262092:NSZ262108 NSZ262110:NSZ262115 NSZ262117:NSZ262144 NSZ262146:NSZ262149 NSZ262151:NSZ262173 NSZ327628:NSZ327644 NSZ327646:NSZ327651 NSZ327653:NSZ327680 NSZ327682:NSZ327685 NSZ327687:NSZ327709 NSZ393164:NSZ393180 NSZ393182:NSZ393187 NSZ393189:NSZ393216 NSZ393218:NSZ393221 NSZ393223:NSZ393245 NSZ458700:NSZ458716 NSZ458718:NSZ458723 NSZ458725:NSZ458752 NSZ458754:NSZ458757 NSZ458759:NSZ458781 NSZ524236:NSZ524252 NSZ524254:NSZ524259 NSZ524261:NSZ524288 NSZ524290:NSZ524293 NSZ524295:NSZ524317 NSZ589772:NSZ589788 NSZ589790:NSZ589795 NSZ589797:NSZ589824 NSZ589826:NSZ589829 NSZ589831:NSZ589853 NSZ655308:NSZ655324 NSZ655326:NSZ655331 NSZ655333:NSZ655360 NSZ655362:NSZ655365 NSZ655367:NSZ655389 NSZ720844:NSZ720860 NSZ720862:NSZ720867 NSZ720869:NSZ720896 NSZ720898:NSZ720901 NSZ720903:NSZ720925 NSZ786380:NSZ786396 NSZ786398:NSZ786403 NSZ786405:NSZ786432 NSZ786434:NSZ786437 NSZ786439:NSZ786461 NSZ851916:NSZ851932 NSZ851934:NSZ851939 NSZ851941:NSZ851968 NSZ851970:NSZ851973 NSZ851975:NSZ851997 NSZ917452:NSZ917468 NSZ917470:NSZ917475 NSZ917477:NSZ917504 NSZ917506:NSZ917509 NSZ917511:NSZ917533 NSZ982988:NSZ983004 NSZ983006:NSZ983011 NSZ983013:NSZ983040 NSZ983042:NSZ983045 NSZ983047:NSZ983069 OCV65484:OCV65500 OCV65502:OCV65507 OCV65509:OCV65536 OCV65538:OCV65541 OCV65543:OCV65565 OCV131020:OCV131036 OCV131038:OCV131043 OCV131045:OCV131072 OCV131074:OCV131077 OCV131079:OCV131101 OCV196556:OCV196572 OCV196574:OCV196579 OCV196581:OCV196608 OCV196610:OCV196613 OCV196615:OCV196637 OCV262092:OCV262108 OCV262110:OCV262115 OCV262117:OCV262144 OCV262146:OCV262149 OCV262151:OCV262173 OCV327628:OCV327644 OCV327646:OCV327651 OCV327653:OCV327680 OCV327682:OCV327685 OCV327687:OCV327709 OCV393164:OCV393180 OCV393182:OCV393187 OCV393189:OCV393216 OCV393218:OCV393221 OCV393223:OCV393245 OCV458700:OCV458716 OCV458718:OCV458723 OCV458725:OCV458752 OCV458754:OCV458757 OCV458759:OCV458781 OCV524236:OCV524252 OCV524254:OCV524259 OCV524261:OCV524288 OCV524290:OCV524293 OCV524295:OCV524317 OCV589772:OCV589788 OCV589790:OCV589795 OCV589797:OCV589824 OCV589826:OCV589829 OCV589831:OCV589853 OCV655308:OCV655324 OCV655326:OCV655331 OCV655333:OCV655360 OCV655362:OCV655365 OCV655367:OCV655389 OCV720844:OCV720860 OCV720862:OCV720867 OCV720869:OCV720896 OCV720898:OCV720901 OCV720903:OCV720925 OCV786380:OCV786396 OCV786398:OCV786403 OCV786405:OCV786432 OCV786434:OCV786437 OCV786439:OCV786461 OCV851916:OCV851932 OCV851934:OCV851939 OCV851941:OCV851968 OCV851970:OCV851973 OCV851975:OCV851997 OCV917452:OCV917468 OCV917470:OCV917475 OCV917477:OCV917504 OCV917506:OCV917509 OCV917511:OCV917533 OCV982988:OCV983004 OCV983006:OCV983011 OCV983013:OCV983040 OCV983042:OCV983045 OCV983047:OCV983069 OMR65484:OMR65500 OMR65502:OMR65507 OMR65509:OMR65536 OMR65538:OMR65541 OMR65543:OMR65565 OMR131020:OMR131036 OMR131038:OMR131043 OMR131045:OMR131072 OMR131074:OMR131077 OMR131079:OMR131101 OMR196556:OMR196572 OMR196574:OMR196579 OMR196581:OMR196608 OMR196610:OMR196613 OMR196615:OMR196637 OMR262092:OMR262108 OMR262110:OMR262115 OMR262117:OMR262144 OMR262146:OMR262149 OMR262151:OMR262173 OMR327628:OMR327644 OMR327646:OMR327651 OMR327653:OMR327680 OMR327682:OMR327685 OMR327687:OMR327709 OMR393164:OMR393180 OMR393182:OMR393187 OMR393189:OMR393216 OMR393218:OMR393221 OMR393223:OMR393245 OMR458700:OMR458716 OMR458718:OMR458723 OMR458725:OMR458752 OMR458754:OMR458757 OMR458759:OMR458781 OMR524236:OMR524252 OMR524254:OMR524259 OMR524261:OMR524288 OMR524290:OMR524293 OMR524295:OMR524317 OMR589772:OMR589788 OMR589790:OMR589795 OMR589797:OMR589824 OMR589826:OMR589829 OMR589831:OMR589853 OMR655308:OMR655324 OMR655326:OMR655331 OMR655333:OMR655360 OMR655362:OMR655365 OMR655367:OMR655389 OMR720844:OMR720860 OMR720862:OMR720867 OMR720869:OMR720896 OMR720898:OMR720901 OMR720903:OMR720925 OMR786380:OMR786396 OMR786398:OMR786403 OMR786405:OMR786432 OMR786434:OMR786437 OMR786439:OMR786461 OMR851916:OMR851932 OMR851934:OMR851939 OMR851941:OMR851968 OMR851970:OMR851973 OMR851975:OMR851997 OMR917452:OMR917468 OMR917470:OMR917475 OMR917477:OMR917504 OMR917506:OMR917509 OMR917511:OMR917533 OMR982988:OMR983004 OMR983006:OMR983011 OMR983013:OMR983040 OMR983042:OMR983045 OMR983047:OMR983069 OWN65484:OWN65500 OWN65502:OWN65507 OWN65509:OWN65536 OWN65538:OWN65541 OWN65543:OWN65565 OWN131020:OWN131036 OWN131038:OWN131043 OWN131045:OWN131072 OWN131074:OWN131077 OWN131079:OWN131101 OWN196556:OWN196572 OWN196574:OWN196579 OWN196581:OWN196608 OWN196610:OWN196613 OWN196615:OWN196637 OWN262092:OWN262108 OWN262110:OWN262115 OWN262117:OWN262144 OWN262146:OWN262149 OWN262151:OWN262173 OWN327628:OWN327644 OWN327646:OWN327651 OWN327653:OWN327680 OWN327682:OWN327685 OWN327687:OWN327709 OWN393164:OWN393180 OWN393182:OWN393187 OWN393189:OWN393216 OWN393218:OWN393221 OWN393223:OWN393245 OWN458700:OWN458716 OWN458718:OWN458723 OWN458725:OWN458752 OWN458754:OWN458757 OWN458759:OWN458781 OWN524236:OWN524252 OWN524254:OWN524259 OWN524261:OWN524288 OWN524290:OWN524293 OWN524295:OWN524317 OWN589772:OWN589788 OWN589790:OWN589795 OWN589797:OWN589824 OWN589826:OWN589829 OWN589831:OWN589853 OWN655308:OWN655324 OWN655326:OWN655331 OWN655333:OWN655360 OWN655362:OWN655365 OWN655367:OWN655389 OWN720844:OWN720860 OWN720862:OWN720867 OWN720869:OWN720896 OWN720898:OWN720901 OWN720903:OWN720925 OWN786380:OWN786396 OWN786398:OWN786403 OWN786405:OWN786432 OWN786434:OWN786437 OWN786439:OWN786461 OWN851916:OWN851932 OWN851934:OWN851939 OWN851941:OWN851968 OWN851970:OWN851973 OWN851975:OWN851997 OWN917452:OWN917468 OWN917470:OWN917475 OWN917477:OWN917504 OWN917506:OWN917509 OWN917511:OWN917533 OWN982988:OWN983004 OWN983006:OWN983011 OWN983013:OWN983040 OWN983042:OWN983045 OWN983047:OWN983069 PGJ65484:PGJ65500 PGJ65502:PGJ65507 PGJ65509:PGJ65536 PGJ65538:PGJ65541 PGJ65543:PGJ65565 PGJ131020:PGJ131036 PGJ131038:PGJ131043 PGJ131045:PGJ131072 PGJ131074:PGJ131077 PGJ131079:PGJ131101 PGJ196556:PGJ196572 PGJ196574:PGJ196579 PGJ196581:PGJ196608 PGJ196610:PGJ196613 PGJ196615:PGJ196637 PGJ262092:PGJ262108 PGJ262110:PGJ262115 PGJ262117:PGJ262144 PGJ262146:PGJ262149 PGJ262151:PGJ262173 PGJ327628:PGJ327644 PGJ327646:PGJ327651 PGJ327653:PGJ327680 PGJ327682:PGJ327685 PGJ327687:PGJ327709 PGJ393164:PGJ393180 PGJ393182:PGJ393187 PGJ393189:PGJ393216 PGJ393218:PGJ393221 PGJ393223:PGJ393245 PGJ458700:PGJ458716 PGJ458718:PGJ458723 PGJ458725:PGJ458752 PGJ458754:PGJ458757 PGJ458759:PGJ458781 PGJ524236:PGJ524252 PGJ524254:PGJ524259 PGJ524261:PGJ524288 PGJ524290:PGJ524293 PGJ524295:PGJ524317 PGJ589772:PGJ589788 PGJ589790:PGJ589795 PGJ589797:PGJ589824 PGJ589826:PGJ589829 PGJ589831:PGJ589853 PGJ655308:PGJ655324 PGJ655326:PGJ655331 PGJ655333:PGJ655360 PGJ655362:PGJ655365 PGJ655367:PGJ655389 PGJ720844:PGJ720860 PGJ720862:PGJ720867 PGJ720869:PGJ720896 PGJ720898:PGJ720901 PGJ720903:PGJ720925 PGJ786380:PGJ786396 PGJ786398:PGJ786403 PGJ786405:PGJ786432 PGJ786434:PGJ786437 PGJ786439:PGJ786461 PGJ851916:PGJ851932 PGJ851934:PGJ851939 PGJ851941:PGJ851968 PGJ851970:PGJ851973 PGJ851975:PGJ851997 PGJ917452:PGJ917468 PGJ917470:PGJ917475 PGJ917477:PGJ917504 PGJ917506:PGJ917509 PGJ917511:PGJ917533 PGJ982988:PGJ983004 PGJ983006:PGJ983011 PGJ983013:PGJ983040 PGJ983042:PGJ983045 PGJ983047:PGJ983069 PQF65484:PQF65500 PQF65502:PQF65507 PQF65509:PQF65536 PQF65538:PQF65541 PQF65543:PQF65565 PQF131020:PQF131036 PQF131038:PQF131043 PQF131045:PQF131072 PQF131074:PQF131077 PQF131079:PQF131101 PQF196556:PQF196572 PQF196574:PQF196579 PQF196581:PQF196608 PQF196610:PQF196613 PQF196615:PQF196637 PQF262092:PQF262108 PQF262110:PQF262115 PQF262117:PQF262144 PQF262146:PQF262149 PQF262151:PQF262173 PQF327628:PQF327644 PQF327646:PQF327651 PQF327653:PQF327680 PQF327682:PQF327685 PQF327687:PQF327709 PQF393164:PQF393180 PQF393182:PQF393187 PQF393189:PQF393216 PQF393218:PQF393221 PQF393223:PQF393245 PQF458700:PQF458716 PQF458718:PQF458723 PQF458725:PQF458752 PQF458754:PQF458757 PQF458759:PQF458781 PQF524236:PQF524252 PQF524254:PQF524259 PQF524261:PQF524288 PQF524290:PQF524293 PQF524295:PQF524317 PQF589772:PQF589788 PQF589790:PQF589795 PQF589797:PQF589824 PQF589826:PQF589829 PQF589831:PQF589853 PQF655308:PQF655324 PQF655326:PQF655331 PQF655333:PQF655360 PQF655362:PQF655365 PQF655367:PQF655389 PQF720844:PQF720860 PQF720862:PQF720867 PQF720869:PQF720896 PQF720898:PQF720901 PQF720903:PQF720925 PQF786380:PQF786396 PQF786398:PQF786403 PQF786405:PQF786432 PQF786434:PQF786437 PQF786439:PQF786461 PQF851916:PQF851932 PQF851934:PQF851939 PQF851941:PQF851968 PQF851970:PQF851973 PQF851975:PQF851997 PQF917452:PQF917468 PQF917470:PQF917475 PQF917477:PQF917504 PQF917506:PQF917509 PQF917511:PQF917533 PQF982988:PQF983004 PQF983006:PQF983011 PQF983013:PQF983040 PQF983042:PQF983045 PQF983047:PQF983069 QAB65484:QAB65500 QAB65502:QAB65507 QAB65509:QAB65536 QAB65538:QAB65541 QAB65543:QAB65565 QAB131020:QAB131036 QAB131038:QAB131043 QAB131045:QAB131072 QAB131074:QAB131077 QAB131079:QAB131101 QAB196556:QAB196572 QAB196574:QAB196579 QAB196581:QAB196608 QAB196610:QAB196613 QAB196615:QAB196637 QAB262092:QAB262108 QAB262110:QAB262115 QAB262117:QAB262144 QAB262146:QAB262149 QAB262151:QAB262173 QAB327628:QAB327644 QAB327646:QAB327651 QAB327653:QAB327680 QAB327682:QAB327685 QAB327687:QAB327709 QAB393164:QAB393180 QAB393182:QAB393187 QAB393189:QAB393216 QAB393218:QAB393221 QAB393223:QAB393245 QAB458700:QAB458716 QAB458718:QAB458723 QAB458725:QAB458752 QAB458754:QAB458757 QAB458759:QAB458781 QAB524236:QAB524252 QAB524254:QAB524259 QAB524261:QAB524288 QAB524290:QAB524293 QAB524295:QAB524317 QAB589772:QAB589788 QAB589790:QAB589795 QAB589797:QAB589824 QAB589826:QAB589829 QAB589831:QAB589853 QAB655308:QAB655324 QAB655326:QAB655331 QAB655333:QAB655360 QAB655362:QAB655365 QAB655367:QAB655389 QAB720844:QAB720860 QAB720862:QAB720867 QAB720869:QAB720896 QAB720898:QAB720901 QAB720903:QAB720925 QAB786380:QAB786396 QAB786398:QAB786403 QAB786405:QAB786432 QAB786434:QAB786437 QAB786439:QAB786461 QAB851916:QAB851932 QAB851934:QAB851939 QAB851941:QAB851968 QAB851970:QAB851973 QAB851975:QAB851997 QAB917452:QAB917468 QAB917470:QAB917475 QAB917477:QAB917504 QAB917506:QAB917509 QAB917511:QAB917533 QAB982988:QAB983004 QAB983006:QAB983011 QAB983013:QAB983040 QAB983042:QAB983045 QAB983047:QAB983069 QJX65484:QJX65500 QJX65502:QJX65507 QJX65509:QJX65536 QJX65538:QJX65541 QJX65543:QJX65565 QJX131020:QJX131036 QJX131038:QJX131043 QJX131045:QJX131072 QJX131074:QJX131077 QJX131079:QJX131101 QJX196556:QJX196572 QJX196574:QJX196579 QJX196581:QJX196608 QJX196610:QJX196613 QJX196615:QJX196637 QJX262092:QJX262108 QJX262110:QJX262115 QJX262117:QJX262144 QJX262146:QJX262149 QJX262151:QJX262173 QJX327628:QJX327644 QJX327646:QJX327651 QJX327653:QJX327680 QJX327682:QJX327685 QJX327687:QJX327709 QJX393164:QJX393180 QJX393182:QJX393187 QJX393189:QJX393216 QJX393218:QJX393221 QJX393223:QJX393245 QJX458700:QJX458716 QJX458718:QJX458723 QJX458725:QJX458752 QJX458754:QJX458757 QJX458759:QJX458781 QJX524236:QJX524252 QJX524254:QJX524259 QJX524261:QJX524288 QJX524290:QJX524293 QJX524295:QJX524317 QJX589772:QJX589788 QJX589790:QJX589795 QJX589797:QJX589824 QJX589826:QJX589829 QJX589831:QJX589853 QJX655308:QJX655324 QJX655326:QJX655331 QJX655333:QJX655360 QJX655362:QJX655365 QJX655367:QJX655389 QJX720844:QJX720860 QJX720862:QJX720867 QJX720869:QJX720896 QJX720898:QJX720901 QJX720903:QJX720925 QJX786380:QJX786396 QJX786398:QJX786403 QJX786405:QJX786432 QJX786434:QJX786437 QJX786439:QJX786461 QJX851916:QJX851932 QJX851934:QJX851939 QJX851941:QJX851968 QJX851970:QJX851973 QJX851975:QJX851997 QJX917452:QJX917468 QJX917470:QJX917475 QJX917477:QJX917504 QJX917506:QJX917509 QJX917511:QJX917533 QJX982988:QJX983004 QJX983006:QJX983011 QJX983013:QJX983040 QJX983042:QJX983045 QJX983047:QJX983069 QTT65484:QTT65500 QTT65502:QTT65507 QTT65509:QTT65536 QTT65538:QTT65541 QTT65543:QTT65565 QTT131020:QTT131036 QTT131038:QTT131043 QTT131045:QTT131072 QTT131074:QTT131077 QTT131079:QTT131101 QTT196556:QTT196572 QTT196574:QTT196579 QTT196581:QTT196608 QTT196610:QTT196613 QTT196615:QTT196637 QTT262092:QTT262108 QTT262110:QTT262115 QTT262117:QTT262144 QTT262146:QTT262149 QTT262151:QTT262173 QTT327628:QTT327644 QTT327646:QTT327651 QTT327653:QTT327680 QTT327682:QTT327685 QTT327687:QTT327709 QTT393164:QTT393180 QTT393182:QTT393187 QTT393189:QTT393216 QTT393218:QTT393221 QTT393223:QTT393245 QTT458700:QTT458716 QTT458718:QTT458723 QTT458725:QTT458752 QTT458754:QTT458757 QTT458759:QTT458781 QTT524236:QTT524252 QTT524254:QTT524259 QTT524261:QTT524288 QTT524290:QTT524293 QTT524295:QTT524317 QTT589772:QTT589788 QTT589790:QTT589795 QTT589797:QTT589824 QTT589826:QTT589829 QTT589831:QTT589853 QTT655308:QTT655324 QTT655326:QTT655331 QTT655333:QTT655360 QTT655362:QTT655365 QTT655367:QTT655389 QTT720844:QTT720860 QTT720862:QTT720867 QTT720869:QTT720896 QTT720898:QTT720901 QTT720903:QTT720925 QTT786380:QTT786396 QTT786398:QTT786403 QTT786405:QTT786432 QTT786434:QTT786437 QTT786439:QTT786461 QTT851916:QTT851932 QTT851934:QTT851939 QTT851941:QTT851968 QTT851970:QTT851973 QTT851975:QTT851997 QTT917452:QTT917468 QTT917470:QTT917475 QTT917477:QTT917504 QTT917506:QTT917509 QTT917511:QTT917533 QTT982988:QTT983004 QTT983006:QTT983011 QTT983013:QTT983040 QTT983042:QTT983045 QTT983047:QTT983069 RDP65484:RDP65500 RDP65502:RDP65507 RDP65509:RDP65536 RDP65538:RDP65541 RDP65543:RDP65565 RDP131020:RDP131036 RDP131038:RDP131043 RDP131045:RDP131072 RDP131074:RDP131077 RDP131079:RDP131101 RDP196556:RDP196572 RDP196574:RDP196579 RDP196581:RDP196608 RDP196610:RDP196613 RDP196615:RDP196637 RDP262092:RDP262108 RDP262110:RDP262115 RDP262117:RDP262144 RDP262146:RDP262149 RDP262151:RDP262173 RDP327628:RDP327644 RDP327646:RDP327651 RDP327653:RDP327680 RDP327682:RDP327685 RDP327687:RDP327709 RDP393164:RDP393180 RDP393182:RDP393187 RDP393189:RDP393216 RDP393218:RDP393221 RDP393223:RDP393245 RDP458700:RDP458716 RDP458718:RDP458723 RDP458725:RDP458752 RDP458754:RDP458757 RDP458759:RDP458781 RDP524236:RDP524252 RDP524254:RDP524259 RDP524261:RDP524288 RDP524290:RDP524293 RDP524295:RDP524317 RDP589772:RDP589788 RDP589790:RDP589795 RDP589797:RDP589824 RDP589826:RDP589829 RDP589831:RDP589853 RDP655308:RDP655324 RDP655326:RDP655331 RDP655333:RDP655360 RDP655362:RDP655365 RDP655367:RDP655389 RDP720844:RDP720860 RDP720862:RDP720867 RDP720869:RDP720896 RDP720898:RDP720901 RDP720903:RDP720925 RDP786380:RDP786396 RDP786398:RDP786403 RDP786405:RDP786432 RDP786434:RDP786437 RDP786439:RDP786461 RDP851916:RDP851932 RDP851934:RDP851939 RDP851941:RDP851968 RDP851970:RDP851973 RDP851975:RDP851997 RDP917452:RDP917468 RDP917470:RDP917475 RDP917477:RDP917504 RDP917506:RDP917509 RDP917511:RDP917533 RDP982988:RDP983004 RDP983006:RDP983011 RDP983013:RDP983040 RDP983042:RDP983045 RDP983047:RDP983069 RNL65484:RNL65500 RNL65502:RNL65507 RNL65509:RNL65536 RNL65538:RNL65541 RNL65543:RNL65565 RNL131020:RNL131036 RNL131038:RNL131043 RNL131045:RNL131072 RNL131074:RNL131077 RNL131079:RNL131101 RNL196556:RNL196572 RNL196574:RNL196579 RNL196581:RNL196608 RNL196610:RNL196613 RNL196615:RNL196637 RNL262092:RNL262108 RNL262110:RNL262115 RNL262117:RNL262144 RNL262146:RNL262149 RNL262151:RNL262173 RNL327628:RNL327644 RNL327646:RNL327651 RNL327653:RNL327680 RNL327682:RNL327685 RNL327687:RNL327709 RNL393164:RNL393180 RNL393182:RNL393187 RNL393189:RNL393216 RNL393218:RNL393221 RNL393223:RNL393245 RNL458700:RNL458716 RNL458718:RNL458723 RNL458725:RNL458752 RNL458754:RNL458757 RNL458759:RNL458781 RNL524236:RNL524252 RNL524254:RNL524259 RNL524261:RNL524288 RNL524290:RNL524293 RNL524295:RNL524317 RNL589772:RNL589788 RNL589790:RNL589795 RNL589797:RNL589824 RNL589826:RNL589829 RNL589831:RNL589853 RNL655308:RNL655324 RNL655326:RNL655331 RNL655333:RNL655360 RNL655362:RNL655365 RNL655367:RNL655389 RNL720844:RNL720860 RNL720862:RNL720867 RNL720869:RNL720896 RNL720898:RNL720901 RNL720903:RNL720925 RNL786380:RNL786396 RNL786398:RNL786403 RNL786405:RNL786432 RNL786434:RNL786437 RNL786439:RNL786461 RNL851916:RNL851932 RNL851934:RNL851939 RNL851941:RNL851968 RNL851970:RNL851973 RNL851975:RNL851997 RNL917452:RNL917468 RNL917470:RNL917475 RNL917477:RNL917504 RNL917506:RNL917509 RNL917511:RNL917533 RNL982988:RNL983004 RNL983006:RNL983011 RNL983013:RNL983040 RNL983042:RNL983045 RNL983047:RNL983069 RXH65484:RXH65500 RXH65502:RXH65507 RXH65509:RXH65536 RXH65538:RXH65541 RXH65543:RXH65565 RXH131020:RXH131036 RXH131038:RXH131043 RXH131045:RXH131072 RXH131074:RXH131077 RXH131079:RXH131101 RXH196556:RXH196572 RXH196574:RXH196579 RXH196581:RXH196608 RXH196610:RXH196613 RXH196615:RXH196637 RXH262092:RXH262108 RXH262110:RXH262115 RXH262117:RXH262144 RXH262146:RXH262149 RXH262151:RXH262173 RXH327628:RXH327644 RXH327646:RXH327651 RXH327653:RXH327680 RXH327682:RXH327685 RXH327687:RXH327709 RXH393164:RXH393180 RXH393182:RXH393187 RXH393189:RXH393216 RXH393218:RXH393221 RXH393223:RXH393245 RXH458700:RXH458716 RXH458718:RXH458723 RXH458725:RXH458752 RXH458754:RXH458757 RXH458759:RXH458781 RXH524236:RXH524252 RXH524254:RXH524259 RXH524261:RXH524288 RXH524290:RXH524293 RXH524295:RXH524317 RXH589772:RXH589788 RXH589790:RXH589795 RXH589797:RXH589824 RXH589826:RXH589829 RXH589831:RXH589853 RXH655308:RXH655324 RXH655326:RXH655331 RXH655333:RXH655360 RXH655362:RXH655365 RXH655367:RXH655389 RXH720844:RXH720860 RXH720862:RXH720867 RXH720869:RXH720896 RXH720898:RXH720901 RXH720903:RXH720925 RXH786380:RXH786396 RXH786398:RXH786403 RXH786405:RXH786432 RXH786434:RXH786437 RXH786439:RXH786461 RXH851916:RXH851932 RXH851934:RXH851939 RXH851941:RXH851968 RXH851970:RXH851973 RXH851975:RXH851997 RXH917452:RXH917468 RXH917470:RXH917475 RXH917477:RXH917504 RXH917506:RXH917509 RXH917511:RXH917533 RXH982988:RXH983004 RXH983006:RXH983011 RXH983013:RXH983040 RXH983042:RXH983045 RXH983047:RXH983069 SHD65484:SHD65500 SHD65502:SHD65507 SHD65509:SHD65536 SHD65538:SHD65541 SHD65543:SHD65565 SHD131020:SHD131036 SHD131038:SHD131043 SHD131045:SHD131072 SHD131074:SHD131077 SHD131079:SHD131101 SHD196556:SHD196572 SHD196574:SHD196579 SHD196581:SHD196608 SHD196610:SHD196613 SHD196615:SHD196637 SHD262092:SHD262108 SHD262110:SHD262115 SHD262117:SHD262144 SHD262146:SHD262149 SHD262151:SHD262173 SHD327628:SHD327644 SHD327646:SHD327651 SHD327653:SHD327680 SHD327682:SHD327685 SHD327687:SHD327709 SHD393164:SHD393180 SHD393182:SHD393187 SHD393189:SHD393216 SHD393218:SHD393221 SHD393223:SHD393245 SHD458700:SHD458716 SHD458718:SHD458723 SHD458725:SHD458752 SHD458754:SHD458757 SHD458759:SHD458781 SHD524236:SHD524252 SHD524254:SHD524259 SHD524261:SHD524288 SHD524290:SHD524293 SHD524295:SHD524317 SHD589772:SHD589788 SHD589790:SHD589795 SHD589797:SHD589824 SHD589826:SHD589829 SHD589831:SHD589853 SHD655308:SHD655324 SHD655326:SHD655331 SHD655333:SHD655360 SHD655362:SHD655365 SHD655367:SHD655389 SHD720844:SHD720860 SHD720862:SHD720867 SHD720869:SHD720896 SHD720898:SHD720901 SHD720903:SHD720925 SHD786380:SHD786396 SHD786398:SHD786403 SHD786405:SHD786432 SHD786434:SHD786437 SHD786439:SHD786461 SHD851916:SHD851932 SHD851934:SHD851939 SHD851941:SHD851968 SHD851970:SHD851973 SHD851975:SHD851997 SHD917452:SHD917468 SHD917470:SHD917475 SHD917477:SHD917504 SHD917506:SHD917509 SHD917511:SHD917533 SHD982988:SHD983004 SHD983006:SHD983011 SHD983013:SHD983040 SHD983042:SHD983045 SHD983047:SHD983069 SQZ65484:SQZ65500 SQZ65502:SQZ65507 SQZ65509:SQZ65536 SQZ65538:SQZ65541 SQZ65543:SQZ65565 SQZ131020:SQZ131036 SQZ131038:SQZ131043 SQZ131045:SQZ131072 SQZ131074:SQZ131077 SQZ131079:SQZ131101 SQZ196556:SQZ196572 SQZ196574:SQZ196579 SQZ196581:SQZ196608 SQZ196610:SQZ196613 SQZ196615:SQZ196637 SQZ262092:SQZ262108 SQZ262110:SQZ262115 SQZ262117:SQZ262144 SQZ262146:SQZ262149 SQZ262151:SQZ262173 SQZ327628:SQZ327644 SQZ327646:SQZ327651 SQZ327653:SQZ327680 SQZ327682:SQZ327685 SQZ327687:SQZ327709 SQZ393164:SQZ393180 SQZ393182:SQZ393187 SQZ393189:SQZ393216 SQZ393218:SQZ393221 SQZ393223:SQZ393245 SQZ458700:SQZ458716 SQZ458718:SQZ458723 SQZ458725:SQZ458752 SQZ458754:SQZ458757 SQZ458759:SQZ458781 SQZ524236:SQZ524252 SQZ524254:SQZ524259 SQZ524261:SQZ524288 SQZ524290:SQZ524293 SQZ524295:SQZ524317 SQZ589772:SQZ589788 SQZ589790:SQZ589795 SQZ589797:SQZ589824 SQZ589826:SQZ589829 SQZ589831:SQZ589853 SQZ655308:SQZ655324 SQZ655326:SQZ655331 SQZ655333:SQZ655360 SQZ655362:SQZ655365 SQZ655367:SQZ655389 SQZ720844:SQZ720860 SQZ720862:SQZ720867 SQZ720869:SQZ720896 SQZ720898:SQZ720901 SQZ720903:SQZ720925 SQZ786380:SQZ786396 SQZ786398:SQZ786403 SQZ786405:SQZ786432 SQZ786434:SQZ786437 SQZ786439:SQZ786461 SQZ851916:SQZ851932 SQZ851934:SQZ851939 SQZ851941:SQZ851968 SQZ851970:SQZ851973 SQZ851975:SQZ851997 SQZ917452:SQZ917468 SQZ917470:SQZ917475 SQZ917477:SQZ917504 SQZ917506:SQZ917509 SQZ917511:SQZ917533 SQZ982988:SQZ983004 SQZ983006:SQZ983011 SQZ983013:SQZ983040 SQZ983042:SQZ983045 SQZ983047:SQZ983069 TAV65484:TAV65500 TAV65502:TAV65507 TAV65509:TAV65536 TAV65538:TAV65541 TAV65543:TAV65565 TAV131020:TAV131036 TAV131038:TAV131043 TAV131045:TAV131072 TAV131074:TAV131077 TAV131079:TAV131101 TAV196556:TAV196572 TAV196574:TAV196579 TAV196581:TAV196608 TAV196610:TAV196613 TAV196615:TAV196637 TAV262092:TAV262108 TAV262110:TAV262115 TAV262117:TAV262144 TAV262146:TAV262149 TAV262151:TAV262173 TAV327628:TAV327644 TAV327646:TAV327651 TAV327653:TAV327680 TAV327682:TAV327685 TAV327687:TAV327709 TAV393164:TAV393180 TAV393182:TAV393187 TAV393189:TAV393216 TAV393218:TAV393221 TAV393223:TAV393245 TAV458700:TAV458716 TAV458718:TAV458723 TAV458725:TAV458752 TAV458754:TAV458757 TAV458759:TAV458781 TAV524236:TAV524252 TAV524254:TAV524259 TAV524261:TAV524288 TAV524290:TAV524293 TAV524295:TAV524317 TAV589772:TAV589788 TAV589790:TAV589795 TAV589797:TAV589824 TAV589826:TAV589829 TAV589831:TAV589853 TAV655308:TAV655324 TAV655326:TAV655331 TAV655333:TAV655360 TAV655362:TAV655365 TAV655367:TAV655389 TAV720844:TAV720860 TAV720862:TAV720867 TAV720869:TAV720896 TAV720898:TAV720901 TAV720903:TAV720925 TAV786380:TAV786396 TAV786398:TAV786403 TAV786405:TAV786432 TAV786434:TAV786437 TAV786439:TAV786461 TAV851916:TAV851932 TAV851934:TAV851939 TAV851941:TAV851968 TAV851970:TAV851973 TAV851975:TAV851997 TAV917452:TAV917468 TAV917470:TAV917475 TAV917477:TAV917504 TAV917506:TAV917509 TAV917511:TAV917533 TAV982988:TAV983004 TAV983006:TAV983011 TAV983013:TAV983040 TAV983042:TAV983045 TAV983047:TAV983069 TKR65484:TKR65500 TKR65502:TKR65507 TKR65509:TKR65536 TKR65538:TKR65541 TKR65543:TKR65565 TKR131020:TKR131036 TKR131038:TKR131043 TKR131045:TKR131072 TKR131074:TKR131077 TKR131079:TKR131101 TKR196556:TKR196572 TKR196574:TKR196579 TKR196581:TKR196608 TKR196610:TKR196613 TKR196615:TKR196637 TKR262092:TKR262108 TKR262110:TKR262115 TKR262117:TKR262144 TKR262146:TKR262149 TKR262151:TKR262173 TKR327628:TKR327644 TKR327646:TKR327651 TKR327653:TKR327680 TKR327682:TKR327685 TKR327687:TKR327709 TKR393164:TKR393180 TKR393182:TKR393187 TKR393189:TKR393216 TKR393218:TKR393221 TKR393223:TKR393245 TKR458700:TKR458716 TKR458718:TKR458723 TKR458725:TKR458752 TKR458754:TKR458757 TKR458759:TKR458781 TKR524236:TKR524252 TKR524254:TKR524259 TKR524261:TKR524288 TKR524290:TKR524293 TKR524295:TKR524317 TKR589772:TKR589788 TKR589790:TKR589795 TKR589797:TKR589824 TKR589826:TKR589829 TKR589831:TKR589853 TKR655308:TKR655324 TKR655326:TKR655331 TKR655333:TKR655360 TKR655362:TKR655365 TKR655367:TKR655389 TKR720844:TKR720860 TKR720862:TKR720867 TKR720869:TKR720896 TKR720898:TKR720901 TKR720903:TKR720925 TKR786380:TKR786396 TKR786398:TKR786403 TKR786405:TKR786432 TKR786434:TKR786437 TKR786439:TKR786461 TKR851916:TKR851932 TKR851934:TKR851939 TKR851941:TKR851968 TKR851970:TKR851973 TKR851975:TKR851997 TKR917452:TKR917468 TKR917470:TKR917475 TKR917477:TKR917504 TKR917506:TKR917509 TKR917511:TKR917533 TKR982988:TKR983004 TKR983006:TKR983011 TKR983013:TKR983040 TKR983042:TKR983045 TKR983047:TKR983069 TUN65484:TUN65500 TUN65502:TUN65507 TUN65509:TUN65536 TUN65538:TUN65541 TUN65543:TUN65565 TUN131020:TUN131036 TUN131038:TUN131043 TUN131045:TUN131072 TUN131074:TUN131077 TUN131079:TUN131101 TUN196556:TUN196572 TUN196574:TUN196579 TUN196581:TUN196608 TUN196610:TUN196613 TUN196615:TUN196637 TUN262092:TUN262108 TUN262110:TUN262115 TUN262117:TUN262144 TUN262146:TUN262149 TUN262151:TUN262173 TUN327628:TUN327644 TUN327646:TUN327651 TUN327653:TUN327680 TUN327682:TUN327685 TUN327687:TUN327709 TUN393164:TUN393180 TUN393182:TUN393187 TUN393189:TUN393216 TUN393218:TUN393221 TUN393223:TUN393245 TUN458700:TUN458716 TUN458718:TUN458723 TUN458725:TUN458752 TUN458754:TUN458757 TUN458759:TUN458781 TUN524236:TUN524252 TUN524254:TUN524259 TUN524261:TUN524288 TUN524290:TUN524293 TUN524295:TUN524317 TUN589772:TUN589788 TUN589790:TUN589795 TUN589797:TUN589824 TUN589826:TUN589829 TUN589831:TUN589853 TUN655308:TUN655324 TUN655326:TUN655331 TUN655333:TUN655360 TUN655362:TUN655365 TUN655367:TUN655389 TUN720844:TUN720860 TUN720862:TUN720867 TUN720869:TUN720896 TUN720898:TUN720901 TUN720903:TUN720925 TUN786380:TUN786396 TUN786398:TUN786403 TUN786405:TUN786432 TUN786434:TUN786437 TUN786439:TUN786461 TUN851916:TUN851932 TUN851934:TUN851939 TUN851941:TUN851968 TUN851970:TUN851973 TUN851975:TUN851997 TUN917452:TUN917468 TUN917470:TUN917475 TUN917477:TUN917504 TUN917506:TUN917509 TUN917511:TUN917533 TUN982988:TUN983004 TUN983006:TUN983011 TUN983013:TUN983040 TUN983042:TUN983045 TUN983047:TUN983069 UEJ65484:UEJ65500 UEJ65502:UEJ65507 UEJ65509:UEJ65536 UEJ65538:UEJ65541 UEJ65543:UEJ65565 UEJ131020:UEJ131036 UEJ131038:UEJ131043 UEJ131045:UEJ131072 UEJ131074:UEJ131077 UEJ131079:UEJ131101 UEJ196556:UEJ196572 UEJ196574:UEJ196579 UEJ196581:UEJ196608 UEJ196610:UEJ196613 UEJ196615:UEJ196637 UEJ262092:UEJ262108 UEJ262110:UEJ262115 UEJ262117:UEJ262144 UEJ262146:UEJ262149 UEJ262151:UEJ262173 UEJ327628:UEJ327644 UEJ327646:UEJ327651 UEJ327653:UEJ327680 UEJ327682:UEJ327685 UEJ327687:UEJ327709 UEJ393164:UEJ393180 UEJ393182:UEJ393187 UEJ393189:UEJ393216 UEJ393218:UEJ393221 UEJ393223:UEJ393245 UEJ458700:UEJ458716 UEJ458718:UEJ458723 UEJ458725:UEJ458752 UEJ458754:UEJ458757 UEJ458759:UEJ458781 UEJ524236:UEJ524252 UEJ524254:UEJ524259 UEJ524261:UEJ524288 UEJ524290:UEJ524293 UEJ524295:UEJ524317 UEJ589772:UEJ589788 UEJ589790:UEJ589795 UEJ589797:UEJ589824 UEJ589826:UEJ589829 UEJ589831:UEJ589853 UEJ655308:UEJ655324 UEJ655326:UEJ655331 UEJ655333:UEJ655360 UEJ655362:UEJ655365 UEJ655367:UEJ655389 UEJ720844:UEJ720860 UEJ720862:UEJ720867 UEJ720869:UEJ720896 UEJ720898:UEJ720901 UEJ720903:UEJ720925 UEJ786380:UEJ786396 UEJ786398:UEJ786403 UEJ786405:UEJ786432 UEJ786434:UEJ786437 UEJ786439:UEJ786461 UEJ851916:UEJ851932 UEJ851934:UEJ851939 UEJ851941:UEJ851968 UEJ851970:UEJ851973 UEJ851975:UEJ851997 UEJ917452:UEJ917468 UEJ917470:UEJ917475 UEJ917477:UEJ917504 UEJ917506:UEJ917509 UEJ917511:UEJ917533 UEJ982988:UEJ983004 UEJ983006:UEJ983011 UEJ983013:UEJ983040 UEJ983042:UEJ983045 UEJ983047:UEJ983069 UOF65484:UOF65500 UOF65502:UOF65507 UOF65509:UOF65536 UOF65538:UOF65541 UOF65543:UOF65565 UOF131020:UOF131036 UOF131038:UOF131043 UOF131045:UOF131072 UOF131074:UOF131077 UOF131079:UOF131101 UOF196556:UOF196572 UOF196574:UOF196579 UOF196581:UOF196608 UOF196610:UOF196613 UOF196615:UOF196637 UOF262092:UOF262108 UOF262110:UOF262115 UOF262117:UOF262144 UOF262146:UOF262149 UOF262151:UOF262173 UOF327628:UOF327644 UOF327646:UOF327651 UOF327653:UOF327680 UOF327682:UOF327685 UOF327687:UOF327709 UOF393164:UOF393180 UOF393182:UOF393187 UOF393189:UOF393216 UOF393218:UOF393221 UOF393223:UOF393245 UOF458700:UOF458716 UOF458718:UOF458723 UOF458725:UOF458752 UOF458754:UOF458757 UOF458759:UOF458781 UOF524236:UOF524252 UOF524254:UOF524259 UOF524261:UOF524288 UOF524290:UOF524293 UOF524295:UOF524317 UOF589772:UOF589788 UOF589790:UOF589795 UOF589797:UOF589824 UOF589826:UOF589829 UOF589831:UOF589853 UOF655308:UOF655324 UOF655326:UOF655331 UOF655333:UOF655360 UOF655362:UOF655365 UOF655367:UOF655389 UOF720844:UOF720860 UOF720862:UOF720867 UOF720869:UOF720896 UOF720898:UOF720901 UOF720903:UOF720925 UOF786380:UOF786396 UOF786398:UOF786403 UOF786405:UOF786432 UOF786434:UOF786437 UOF786439:UOF786461 UOF851916:UOF851932 UOF851934:UOF851939 UOF851941:UOF851968 UOF851970:UOF851973 UOF851975:UOF851997 UOF917452:UOF917468 UOF917470:UOF917475 UOF917477:UOF917504 UOF917506:UOF917509 UOF917511:UOF917533 UOF982988:UOF983004 UOF983006:UOF983011 UOF983013:UOF983040 UOF983042:UOF983045 UOF983047:UOF983069 UYB65484:UYB65500 UYB65502:UYB65507 UYB65509:UYB65536 UYB65538:UYB65541 UYB65543:UYB65565 UYB131020:UYB131036 UYB131038:UYB131043 UYB131045:UYB131072 UYB131074:UYB131077 UYB131079:UYB131101 UYB196556:UYB196572 UYB196574:UYB196579 UYB196581:UYB196608 UYB196610:UYB196613 UYB196615:UYB196637 UYB262092:UYB262108 UYB262110:UYB262115 UYB262117:UYB262144 UYB262146:UYB262149 UYB262151:UYB262173 UYB327628:UYB327644 UYB327646:UYB327651 UYB327653:UYB327680 UYB327682:UYB327685 UYB327687:UYB327709 UYB393164:UYB393180 UYB393182:UYB393187 UYB393189:UYB393216 UYB393218:UYB393221 UYB393223:UYB393245 UYB458700:UYB458716 UYB458718:UYB458723 UYB458725:UYB458752 UYB458754:UYB458757 UYB458759:UYB458781 UYB524236:UYB524252 UYB524254:UYB524259 UYB524261:UYB524288 UYB524290:UYB524293 UYB524295:UYB524317 UYB589772:UYB589788 UYB589790:UYB589795 UYB589797:UYB589824 UYB589826:UYB589829 UYB589831:UYB589853 UYB655308:UYB655324 UYB655326:UYB655331 UYB655333:UYB655360 UYB655362:UYB655365 UYB655367:UYB655389 UYB720844:UYB720860 UYB720862:UYB720867 UYB720869:UYB720896 UYB720898:UYB720901 UYB720903:UYB720925 UYB786380:UYB786396 UYB786398:UYB786403 UYB786405:UYB786432 UYB786434:UYB786437 UYB786439:UYB786461 UYB851916:UYB851932 UYB851934:UYB851939 UYB851941:UYB851968 UYB851970:UYB851973 UYB851975:UYB851997 UYB917452:UYB917468 UYB917470:UYB917475 UYB917477:UYB917504 UYB917506:UYB917509 UYB917511:UYB917533 UYB982988:UYB983004 UYB983006:UYB983011 UYB983013:UYB983040 UYB983042:UYB983045 UYB983047:UYB983069 VHX65484:VHX65500 VHX65502:VHX65507 VHX65509:VHX65536 VHX65538:VHX65541 VHX65543:VHX65565 VHX131020:VHX131036 VHX131038:VHX131043 VHX131045:VHX131072 VHX131074:VHX131077 VHX131079:VHX131101 VHX196556:VHX196572 VHX196574:VHX196579 VHX196581:VHX196608 VHX196610:VHX196613 VHX196615:VHX196637 VHX262092:VHX262108 VHX262110:VHX262115 VHX262117:VHX262144 VHX262146:VHX262149 VHX262151:VHX262173 VHX327628:VHX327644 VHX327646:VHX327651 VHX327653:VHX327680 VHX327682:VHX327685 VHX327687:VHX327709 VHX393164:VHX393180 VHX393182:VHX393187 VHX393189:VHX393216 VHX393218:VHX393221 VHX393223:VHX393245 VHX458700:VHX458716 VHX458718:VHX458723 VHX458725:VHX458752 VHX458754:VHX458757 VHX458759:VHX458781 VHX524236:VHX524252 VHX524254:VHX524259 VHX524261:VHX524288 VHX524290:VHX524293 VHX524295:VHX524317 VHX589772:VHX589788 VHX589790:VHX589795 VHX589797:VHX589824 VHX589826:VHX589829 VHX589831:VHX589853 VHX655308:VHX655324 VHX655326:VHX655331 VHX655333:VHX655360 VHX655362:VHX655365 VHX655367:VHX655389 VHX720844:VHX720860 VHX720862:VHX720867 VHX720869:VHX720896 VHX720898:VHX720901 VHX720903:VHX720925 VHX786380:VHX786396 VHX786398:VHX786403 VHX786405:VHX786432 VHX786434:VHX786437 VHX786439:VHX786461 VHX851916:VHX851932 VHX851934:VHX851939 VHX851941:VHX851968 VHX851970:VHX851973 VHX851975:VHX851997 VHX917452:VHX917468 VHX917470:VHX917475 VHX917477:VHX917504 VHX917506:VHX917509 VHX917511:VHX917533 VHX982988:VHX983004 VHX983006:VHX983011 VHX983013:VHX983040 VHX983042:VHX983045 VHX983047:VHX983069 VRT65484:VRT65500 VRT65502:VRT65507 VRT65509:VRT65536 VRT65538:VRT65541 VRT65543:VRT65565 VRT131020:VRT131036 VRT131038:VRT131043 VRT131045:VRT131072 VRT131074:VRT131077 VRT131079:VRT131101 VRT196556:VRT196572 VRT196574:VRT196579 VRT196581:VRT196608 VRT196610:VRT196613 VRT196615:VRT196637 VRT262092:VRT262108 VRT262110:VRT262115 VRT262117:VRT262144 VRT262146:VRT262149 VRT262151:VRT262173 VRT327628:VRT327644 VRT327646:VRT327651 VRT327653:VRT327680 VRT327682:VRT327685 VRT327687:VRT327709 VRT393164:VRT393180 VRT393182:VRT393187 VRT393189:VRT393216 VRT393218:VRT393221 VRT393223:VRT393245 VRT458700:VRT458716 VRT458718:VRT458723 VRT458725:VRT458752 VRT458754:VRT458757 VRT458759:VRT458781 VRT524236:VRT524252 VRT524254:VRT524259 VRT524261:VRT524288 VRT524290:VRT524293 VRT524295:VRT524317 VRT589772:VRT589788 VRT589790:VRT589795 VRT589797:VRT589824 VRT589826:VRT589829 VRT589831:VRT589853 VRT655308:VRT655324 VRT655326:VRT655331 VRT655333:VRT655360 VRT655362:VRT655365 VRT655367:VRT655389 VRT720844:VRT720860 VRT720862:VRT720867 VRT720869:VRT720896 VRT720898:VRT720901 VRT720903:VRT720925 VRT786380:VRT786396 VRT786398:VRT786403 VRT786405:VRT786432 VRT786434:VRT786437 VRT786439:VRT786461 VRT851916:VRT851932 VRT851934:VRT851939 VRT851941:VRT851968 VRT851970:VRT851973 VRT851975:VRT851997 VRT917452:VRT917468 VRT917470:VRT917475 VRT917477:VRT917504 VRT917506:VRT917509 VRT917511:VRT917533 VRT982988:VRT983004 VRT983006:VRT983011 VRT983013:VRT983040 VRT983042:VRT983045 VRT983047:VRT983069 WBP65484:WBP65500 WBP65502:WBP65507 WBP65509:WBP65536 WBP65538:WBP65541 WBP65543:WBP65565 WBP131020:WBP131036 WBP131038:WBP131043 WBP131045:WBP131072 WBP131074:WBP131077 WBP131079:WBP131101 WBP196556:WBP196572 WBP196574:WBP196579 WBP196581:WBP196608 WBP196610:WBP196613 WBP196615:WBP196637 WBP262092:WBP262108 WBP262110:WBP262115 WBP262117:WBP262144 WBP262146:WBP262149 WBP262151:WBP262173 WBP327628:WBP327644 WBP327646:WBP327651 WBP327653:WBP327680 WBP327682:WBP327685 WBP327687:WBP327709 WBP393164:WBP393180 WBP393182:WBP393187 WBP393189:WBP393216 WBP393218:WBP393221 WBP393223:WBP393245 WBP458700:WBP458716 WBP458718:WBP458723 WBP458725:WBP458752 WBP458754:WBP458757 WBP458759:WBP458781 WBP524236:WBP524252 WBP524254:WBP524259 WBP524261:WBP524288 WBP524290:WBP524293 WBP524295:WBP524317 WBP589772:WBP589788 WBP589790:WBP589795 WBP589797:WBP589824 WBP589826:WBP589829 WBP589831:WBP589853 WBP655308:WBP655324 WBP655326:WBP655331 WBP655333:WBP655360 WBP655362:WBP655365 WBP655367:WBP655389 WBP720844:WBP720860 WBP720862:WBP720867 WBP720869:WBP720896 WBP720898:WBP720901 WBP720903:WBP720925 WBP786380:WBP786396 WBP786398:WBP786403 WBP786405:WBP786432 WBP786434:WBP786437 WBP786439:WBP786461 WBP851916:WBP851932 WBP851934:WBP851939 WBP851941:WBP851968 WBP851970:WBP851973 WBP851975:WBP851997 WBP917452:WBP917468 WBP917470:WBP917475 WBP917477:WBP917504 WBP917506:WBP917509 WBP917511:WBP917533 WBP982988:WBP983004 WBP983006:WBP983011 WBP983013:WBP983040 WBP983042:WBP983045 WBP983047:WBP983069 WLL65484:WLL65500 WLL65502:WLL65507 WLL65509:WLL65536 WLL65538:WLL65541 WLL65543:WLL65565 WLL131020:WLL131036 WLL131038:WLL131043 WLL131045:WLL131072 WLL131074:WLL131077 WLL131079:WLL131101 WLL196556:WLL196572 WLL196574:WLL196579 WLL196581:WLL196608 WLL196610:WLL196613 WLL196615:WLL196637 WLL262092:WLL262108 WLL262110:WLL262115 WLL262117:WLL262144 WLL262146:WLL262149 WLL262151:WLL262173 WLL327628:WLL327644 WLL327646:WLL327651 WLL327653:WLL327680 WLL327682:WLL327685 WLL327687:WLL327709 WLL393164:WLL393180 WLL393182:WLL393187 WLL393189:WLL393216 WLL393218:WLL393221 WLL393223:WLL393245 WLL458700:WLL458716 WLL458718:WLL458723 WLL458725:WLL458752 WLL458754:WLL458757 WLL458759:WLL458781 WLL524236:WLL524252 WLL524254:WLL524259 WLL524261:WLL524288 WLL524290:WLL524293 WLL524295:WLL524317 WLL589772:WLL589788 WLL589790:WLL589795 WLL589797:WLL589824 WLL589826:WLL589829 WLL589831:WLL589853 WLL655308:WLL655324 WLL655326:WLL655331 WLL655333:WLL655360 WLL655362:WLL655365 WLL655367:WLL655389 WLL720844:WLL720860 WLL720862:WLL720867 WLL720869:WLL720896 WLL720898:WLL720901 WLL720903:WLL720925 WLL786380:WLL786396 WLL786398:WLL786403 WLL786405:WLL786432 WLL786434:WLL786437 WLL786439:WLL786461 WLL851916:WLL851932 WLL851934:WLL851939 WLL851941:WLL851968 WLL851970:WLL851973 WLL851975:WLL851997 WLL917452:WLL917468 WLL917470:WLL917475 WLL917477:WLL917504 WLL917506:WLL917509 WLL917511:WLL917533 WLL982988:WLL983004 WLL983006:WLL983011 WLL983013:WLL983040 WLL983042:WLL983045 WLL983047:WLL983069 WVH65484:WVH65500 WVH65502:WVH65507 WVH65509:WVH65536 WVH65538:WVH65541 WVH65543:WVH65565 WVH131020:WVH131036 WVH131038:WVH131043 WVH131045:WVH131072 WVH131074:WVH131077 WVH131079:WVH131101 WVH196556:WVH196572 WVH196574:WVH196579 WVH196581:WVH196608 WVH196610:WVH196613 WVH196615:WVH196637 WVH262092:WVH262108 WVH262110:WVH262115 WVH262117:WVH262144 WVH262146:WVH262149 WVH262151:WVH262173 WVH327628:WVH327644 WVH327646:WVH327651 WVH327653:WVH327680 WVH327682:WVH327685 WVH327687:WVH327709 WVH393164:WVH393180 WVH393182:WVH393187 WVH393189:WVH393216 WVH393218:WVH393221 WVH393223:WVH393245 WVH458700:WVH458716 WVH458718:WVH458723 WVH458725:WVH458752 WVH458754:WVH458757 WVH458759:WVH458781 WVH524236:WVH524252 WVH524254:WVH524259 WVH524261:WVH524288 WVH524290:WVH524293 WVH524295:WVH524317 WVH589772:WVH589788 WVH589790:WVH589795 WVH589797:WVH589824 WVH589826:WVH589829 WVH589831:WVH589853 WVH655308:WVH655324 WVH655326:WVH655331 WVH655333:WVH655360 WVH655362:WVH655365 WVH655367:WVH655389 WVH720844:WVH720860 WVH720862:WVH720867 WVH720869:WVH720896 WVH720898:WVH720901 WVH720903:WVH720925 WVH786380:WVH786396 WVH786398:WVH786403 WVH786405:WVH786432 WVH786434:WVH786437 WVH786439:WVH786461 WVH851916:WVH851932 WVH851934:WVH851939 WVH851941:WVH851968 WVH851970:WVH851973 WVH851975:WVH851997 WVH917452:WVH917468 WVH917470:WVH917475 WVH917477:WVH917504 WVH917506:WVH917509 WVH917511:WVH917533 WVH982988:WVH983004 WVH983006:WVH983011 WVH983013:WVH983040 WVH983042:WVH983045 WVH983047:WVH983069">
      <formula1>"一类,二类,三类,未分类"</formula1>
    </dataValidation>
  </dataValidations>
  <printOptions horizontalCentered="1"/>
  <pageMargins left="0.550694444444444" right="0.550694444444444" top="0.609722222222222" bottom="0.609722222222222" header="0.511805555555556" footer="0.511805555555556"/>
  <pageSetup paperSize="9" scale="41"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西林人工保洁道路</vt:lpstr>
      <vt:lpstr>西林机械化作业道路</vt:lpstr>
      <vt:lpstr>西林街道清运</vt:lpstr>
      <vt:lpstr>西林公厕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2006-09-16T00:00:00Z</dcterms:created>
  <dcterms:modified xsi:type="dcterms:W3CDTF">2021-11-08T05:09:37Z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2052-11.1.0.10938</vt:lpwstr>
  </property>
  <property fmtid="{D5CDD505-2E9C-101B-9397-08002B2CF9AE}" pid="3" name="ICV">
    <vt:lpwstr>455C57BB93AE4128A4FEB0F2156B0B45</vt:lpwstr>
  </property>
</Properties>
</file>